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elissa/Desktop/"/>
    </mc:Choice>
  </mc:AlternateContent>
  <xr:revisionPtr revIDLastSave="0" documentId="13_ncr:1_{3501479B-23D3-0A48-A165-F7C6F0C764D8}" xr6:coauthVersionLast="45" xr6:coauthVersionMax="45" xr10:uidLastSave="{00000000-0000-0000-0000-000000000000}"/>
  <bookViews>
    <workbookView xWindow="0" yWindow="460" windowWidth="23260" windowHeight="12580" tabRatio="899" activeTab="2" xr2:uid="{00000000-000D-0000-FFFF-FFFF00000000}"/>
  </bookViews>
  <sheets>
    <sheet name="RESULTADOS" sheetId="3" r:id="rId1"/>
    <sheet name="SITUACIÓN" sheetId="1" r:id="rId2"/>
    <sheet name="FLUJO EFECTIVO" sheetId="47" r:id="rId3"/>
    <sheet name="VARIACIÓN PATRIMONIAL" sheetId="48" r:id="rId4"/>
    <sheet name="NOTA 1 " sheetId="42" r:id="rId5"/>
    <sheet name="NOTA 2 " sheetId="45" r:id="rId6"/>
    <sheet name="NOTA 3" sheetId="44" r:id="rId7"/>
    <sheet name="NOTA 4" sheetId="4" r:id="rId8"/>
    <sheet name="NOTA 5" sheetId="5" r:id="rId9"/>
    <sheet name="NOTA 6" sheetId="14" r:id="rId10"/>
    <sheet name="NOTA 7" sheetId="33" r:id="rId11"/>
    <sheet name="NOTA 8" sheetId="6" r:id="rId12"/>
    <sheet name="NOTA 9" sheetId="37" r:id="rId13"/>
    <sheet name="NOTA 10" sheetId="32" r:id="rId14"/>
    <sheet name="NOTA 11" sheetId="36" r:id="rId15"/>
    <sheet name="NOTA 12" sheetId="16" r:id="rId16"/>
    <sheet name="NOTA 13" sheetId="17" r:id="rId17"/>
    <sheet name="NOTA 14" sheetId="20" r:id="rId18"/>
    <sheet name="NOTA 15" sheetId="23" r:id="rId19"/>
    <sheet name="NOTA 16" sheetId="22" r:id="rId20"/>
    <sheet name="RESULTADOS FONDOS" sheetId="12" r:id="rId21"/>
    <sheet name="SITUACION FONDOS" sheetId="10" r:id="rId22"/>
  </sheets>
  <externalReferences>
    <externalReference r:id="rId23"/>
  </externalReferences>
  <definedNames>
    <definedName name="_xlnm.Print_Area" localSheetId="4">'NOTA 1 '!$A$1:$E$30</definedName>
    <definedName name="_xlnm.Print_Area" localSheetId="13">'NOTA 10'!$A$1:$E$18</definedName>
    <definedName name="_xlnm.Print_Area" localSheetId="14">'NOTA 11'!$A$1:$E$26</definedName>
    <definedName name="_xlnm.Print_Area" localSheetId="15">'NOTA 12'!$A$1:$E$24</definedName>
    <definedName name="_xlnm.Print_Area" localSheetId="16">'NOTA 13'!$A$1:$E$19</definedName>
    <definedName name="_xlnm.Print_Area" localSheetId="5">'NOTA 2 '!$A$1:$E$28</definedName>
    <definedName name="_xlnm.Print_Area" localSheetId="6">'NOTA 3'!$A$1:$E$28</definedName>
    <definedName name="_xlnm.Print_Area" localSheetId="7">'NOTA 4'!$A$1:$E$30</definedName>
    <definedName name="_xlnm.Print_Area" localSheetId="8">'NOTA 5'!$A$1:$E$29</definedName>
    <definedName name="_xlnm.Print_Area" localSheetId="9">'NOTA 6'!$A$1:$E$22</definedName>
    <definedName name="_xlnm.Print_Area" localSheetId="10">'NOTA 7'!$A$1:$E$22</definedName>
    <definedName name="_xlnm.Print_Area" localSheetId="11">'NOTA 8'!$A$1:$E$36</definedName>
    <definedName name="_xlnm.Print_Area" localSheetId="12">'NOTA 9'!$A$1:$E$23</definedName>
    <definedName name="_xlnm.Print_Area" localSheetId="0">RESULTADOS!$A$1:$F$37</definedName>
    <definedName name="_xlnm.Print_Area" localSheetId="20">'RESULTADOS FONDOS'!$A$1:$H$41</definedName>
    <definedName name="_xlnm.Print_Area" localSheetId="1">SITUACIÓN!$A$1:$F$49</definedName>
    <definedName name="_xlnm.Print_Area" localSheetId="21">'SITUACION FONDOS'!$4:$32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48" l="1"/>
  <c r="D46" i="10" l="1"/>
  <c r="D48" i="10" s="1"/>
  <c r="D50" i="10" s="1"/>
  <c r="C46" i="10"/>
  <c r="B46" i="10"/>
  <c r="D7" i="3"/>
  <c r="C7" i="3"/>
  <c r="G49" i="10"/>
  <c r="B48" i="10"/>
  <c r="G45" i="10"/>
  <c r="G44" i="10"/>
  <c r="G43" i="10"/>
  <c r="G42" i="10"/>
  <c r="G41" i="10"/>
  <c r="G40" i="10"/>
  <c r="G39" i="10"/>
  <c r="G38" i="10"/>
  <c r="F37" i="10"/>
  <c r="E37" i="10"/>
  <c r="D37" i="10"/>
  <c r="C37" i="10"/>
  <c r="B37" i="10"/>
  <c r="G35" i="10"/>
  <c r="G34" i="10"/>
  <c r="E40" i="1"/>
  <c r="F40" i="1" s="1"/>
  <c r="E39" i="1"/>
  <c r="E38" i="1"/>
  <c r="F38" i="1" s="1"/>
  <c r="E37" i="1"/>
  <c r="F37" i="1" s="1"/>
  <c r="E36" i="1"/>
  <c r="F36" i="1" s="1"/>
  <c r="E35" i="1"/>
  <c r="F35" i="1" s="1"/>
  <c r="E34" i="1"/>
  <c r="F34" i="1" s="1"/>
  <c r="D31" i="1"/>
  <c r="C31" i="1"/>
  <c r="E30" i="1"/>
  <c r="F30" i="1" s="1"/>
  <c r="E29" i="1"/>
  <c r="F29" i="1" s="1"/>
  <c r="F27" i="10"/>
  <c r="E27" i="10"/>
  <c r="D27" i="10"/>
  <c r="C27" i="10"/>
  <c r="B27" i="10"/>
  <c r="F16" i="10"/>
  <c r="E16" i="10"/>
  <c r="D16" i="10"/>
  <c r="C16" i="10"/>
  <c r="B16" i="10"/>
  <c r="G19" i="10"/>
  <c r="G20" i="10"/>
  <c r="D23" i="1"/>
  <c r="C23" i="1"/>
  <c r="D14" i="1"/>
  <c r="C14" i="1"/>
  <c r="E18" i="1"/>
  <c r="F18" i="1" s="1"/>
  <c r="E17" i="1"/>
  <c r="F17" i="1" s="1"/>
  <c r="B29" i="10" l="1"/>
  <c r="F29" i="10"/>
  <c r="G37" i="10"/>
  <c r="B50" i="10"/>
  <c r="C48" i="10"/>
  <c r="D29" i="10"/>
  <c r="C29" i="10"/>
  <c r="E29" i="10"/>
  <c r="E31" i="1"/>
  <c r="F31" i="1" s="1"/>
  <c r="E14" i="1"/>
  <c r="F14" i="1" s="1"/>
  <c r="E23" i="1"/>
  <c r="F23" i="1" s="1"/>
  <c r="D25" i="1"/>
  <c r="C25" i="1"/>
  <c r="C50" i="10" l="1"/>
  <c r="E25" i="1"/>
  <c r="F25" i="1" s="1"/>
  <c r="B43" i="32"/>
  <c r="E18" i="16"/>
  <c r="E11" i="5"/>
  <c r="E10" i="5"/>
  <c r="A4" i="48"/>
  <c r="E12" i="3"/>
  <c r="F12" i="3" s="1"/>
  <c r="D15" i="33"/>
  <c r="E15" i="33" s="1"/>
  <c r="D16" i="4"/>
  <c r="E16" i="4" s="1"/>
  <c r="D12" i="42"/>
  <c r="E12" i="42" s="1"/>
  <c r="D11" i="42"/>
  <c r="F27" i="48" l="1"/>
  <c r="H25" i="48"/>
  <c r="H24" i="48"/>
  <c r="H23" i="48"/>
  <c r="H22" i="48"/>
  <c r="G19" i="48"/>
  <c r="G27" i="48" s="1"/>
  <c r="F19" i="48"/>
  <c r="E19" i="48"/>
  <c r="E27" i="48" s="1"/>
  <c r="D19" i="48"/>
  <c r="D27" i="48" s="1"/>
  <c r="C19" i="48"/>
  <c r="C27" i="48" s="1"/>
  <c r="B19" i="48"/>
  <c r="B27" i="48" s="1"/>
  <c r="H17" i="48"/>
  <c r="H16" i="48"/>
  <c r="H15" i="48"/>
  <c r="H14" i="48"/>
  <c r="H13" i="48"/>
  <c r="H11" i="48"/>
  <c r="G41" i="47"/>
  <c r="F39" i="47" s="1"/>
  <c r="F41" i="47" s="1"/>
  <c r="G36" i="47"/>
  <c r="F36" i="47"/>
  <c r="G31" i="47"/>
  <c r="F31" i="47"/>
  <c r="G15" i="47"/>
  <c r="G23" i="47" s="1"/>
  <c r="F15" i="47"/>
  <c r="F23" i="47" s="1"/>
  <c r="H19" i="48" l="1"/>
  <c r="H27" i="48" s="1"/>
  <c r="C5" i="44"/>
  <c r="B5" i="44"/>
  <c r="C5" i="45"/>
  <c r="B5" i="45"/>
  <c r="F36" i="12"/>
  <c r="E36" i="12"/>
  <c r="D36" i="12"/>
  <c r="C36" i="12"/>
  <c r="B36" i="12"/>
  <c r="C31" i="3"/>
  <c r="C19" i="45" l="1"/>
  <c r="B19" i="45"/>
  <c r="D18" i="45"/>
  <c r="E18" i="45" s="1"/>
  <c r="D17" i="45"/>
  <c r="E17" i="45" s="1"/>
  <c r="D16" i="45"/>
  <c r="E16" i="45" s="1"/>
  <c r="D15" i="45"/>
  <c r="E15" i="45" s="1"/>
  <c r="D14" i="45"/>
  <c r="E14" i="45" s="1"/>
  <c r="D13" i="45"/>
  <c r="E13" i="45" s="1"/>
  <c r="D12" i="45"/>
  <c r="E12" i="45" s="1"/>
  <c r="D11" i="45"/>
  <c r="E11" i="45" s="1"/>
  <c r="D10" i="45"/>
  <c r="E10" i="45" s="1"/>
  <c r="D9" i="45"/>
  <c r="D19" i="45" l="1"/>
  <c r="E19" i="45" s="1"/>
  <c r="E9" i="45"/>
  <c r="B28" i="4" l="1"/>
  <c r="D26" i="4"/>
  <c r="C5" i="42"/>
  <c r="B5" i="42"/>
  <c r="C17" i="44"/>
  <c r="B17" i="44"/>
  <c r="D15" i="44"/>
  <c r="E15" i="44" s="1"/>
  <c r="D14" i="44"/>
  <c r="E14" i="44" s="1"/>
  <c r="D13" i="44"/>
  <c r="E13" i="44" s="1"/>
  <c r="D12" i="44"/>
  <c r="E12" i="44" s="1"/>
  <c r="D11" i="44"/>
  <c r="E11" i="44" s="1"/>
  <c r="D10" i="44"/>
  <c r="C14" i="42"/>
  <c r="B14" i="42"/>
  <c r="D13" i="42"/>
  <c r="D10" i="42"/>
  <c r="E10" i="42" s="1"/>
  <c r="D9" i="42"/>
  <c r="E9" i="42" s="1"/>
  <c r="D17" i="44" l="1"/>
  <c r="E17" i="44" s="1"/>
  <c r="E10" i="44"/>
  <c r="D14" i="42"/>
  <c r="E14" i="42" s="1"/>
  <c r="D31" i="3" l="1"/>
  <c r="C18" i="37" l="1"/>
  <c r="B18" i="37"/>
  <c r="D17" i="37"/>
  <c r="E17" i="37" s="1"/>
  <c r="D16" i="37"/>
  <c r="E16" i="37" s="1"/>
  <c r="D15" i="37"/>
  <c r="E15" i="37" s="1"/>
  <c r="D14" i="37"/>
  <c r="E14" i="37" s="1"/>
  <c r="D13" i="37"/>
  <c r="E13" i="37" s="1"/>
  <c r="D12" i="37"/>
  <c r="E12" i="37" s="1"/>
  <c r="D11" i="37"/>
  <c r="E11" i="37" s="1"/>
  <c r="D10" i="37"/>
  <c r="E10" i="37" s="1"/>
  <c r="D9" i="37"/>
  <c r="E9" i="37" s="1"/>
  <c r="A3" i="20"/>
  <c r="B6" i="36"/>
  <c r="C6" i="36"/>
  <c r="C17" i="36"/>
  <c r="B17" i="36"/>
  <c r="B18" i="36" s="1"/>
  <c r="D16" i="36"/>
  <c r="E16" i="36" s="1"/>
  <c r="D15" i="36"/>
  <c r="E15" i="36" s="1"/>
  <c r="D14" i="36"/>
  <c r="E14" i="36" s="1"/>
  <c r="D13" i="36"/>
  <c r="E13" i="36" s="1"/>
  <c r="D12" i="36"/>
  <c r="E12" i="36" s="1"/>
  <c r="D11" i="36"/>
  <c r="E11" i="36" s="1"/>
  <c r="C9" i="36"/>
  <c r="B9" i="36"/>
  <c r="D8" i="36"/>
  <c r="E8" i="36" s="1"/>
  <c r="A3" i="36"/>
  <c r="D9" i="36" l="1"/>
  <c r="E9" i="36" s="1"/>
  <c r="D18" i="37"/>
  <c r="E18" i="37" s="1"/>
  <c r="D17" i="36"/>
  <c r="E17" i="36" s="1"/>
  <c r="C18" i="36"/>
  <c r="D18" i="36" s="1"/>
  <c r="E18" i="36" s="1"/>
  <c r="C17" i="33" l="1"/>
  <c r="B17" i="33"/>
  <c r="D16" i="33"/>
  <c r="D14" i="33"/>
  <c r="D13" i="33"/>
  <c r="E13" i="33" s="1"/>
  <c r="D12" i="33"/>
  <c r="D11" i="33"/>
  <c r="D10" i="33"/>
  <c r="D9" i="33"/>
  <c r="C13" i="32"/>
  <c r="B13" i="32"/>
  <c r="D11" i="32"/>
  <c r="E11" i="32" s="1"/>
  <c r="D10" i="32"/>
  <c r="E10" i="32" s="1"/>
  <c r="D9" i="32"/>
  <c r="D17" i="33" l="1"/>
  <c r="E17" i="33" s="1"/>
  <c r="D13" i="32"/>
  <c r="E13" i="32" s="1"/>
  <c r="C25" i="3"/>
  <c r="B17" i="14" l="1"/>
  <c r="G33" i="12"/>
  <c r="G24" i="12"/>
  <c r="E31" i="3" l="1"/>
  <c r="F31" i="3" s="1"/>
  <c r="B22" i="20"/>
  <c r="D9" i="17"/>
  <c r="E9" i="17" s="1"/>
  <c r="D11" i="17"/>
  <c r="E11" i="17" s="1"/>
  <c r="E12" i="1"/>
  <c r="F12" i="1" s="1"/>
  <c r="D15" i="3"/>
  <c r="D25" i="3"/>
  <c r="D18" i="16"/>
  <c r="A2" i="5"/>
  <c r="C15" i="3"/>
  <c r="B5" i="23"/>
  <c r="B5" i="22" s="1"/>
  <c r="C5" i="23"/>
  <c r="C5" i="22" s="1"/>
  <c r="B17" i="12"/>
  <c r="B28" i="12"/>
  <c r="D18" i="23"/>
  <c r="D17" i="23"/>
  <c r="E17" i="23" s="1"/>
  <c r="E21" i="1"/>
  <c r="F21" i="1" s="1"/>
  <c r="E20" i="1"/>
  <c r="F20" i="1" s="1"/>
  <c r="E19" i="1"/>
  <c r="F19" i="1" s="1"/>
  <c r="E11" i="1"/>
  <c r="F11" i="1" s="1"/>
  <c r="E10" i="1"/>
  <c r="F10" i="1" s="1"/>
  <c r="A5" i="12"/>
  <c r="C17" i="14"/>
  <c r="C11" i="5"/>
  <c r="C19" i="5"/>
  <c r="C27" i="4"/>
  <c r="C29" i="4" s="1"/>
  <c r="E23" i="3"/>
  <c r="F23" i="3" s="1"/>
  <c r="E22" i="3"/>
  <c r="F22" i="3" s="1"/>
  <c r="B19" i="23"/>
  <c r="D12" i="23"/>
  <c r="E12" i="23" s="1"/>
  <c r="D11" i="23"/>
  <c r="E11" i="23" s="1"/>
  <c r="D9" i="22"/>
  <c r="E9" i="22" s="1"/>
  <c r="D10" i="22"/>
  <c r="C12" i="22"/>
  <c r="B12" i="22"/>
  <c r="C22" i="20"/>
  <c r="D20" i="20"/>
  <c r="E20" i="20" s="1"/>
  <c r="D19" i="20"/>
  <c r="E19" i="20" s="1"/>
  <c r="D18" i="20"/>
  <c r="E18" i="20" s="1"/>
  <c r="D17" i="20"/>
  <c r="E17" i="20" s="1"/>
  <c r="D16" i="20"/>
  <c r="E16" i="20" s="1"/>
  <c r="D15" i="20"/>
  <c r="E15" i="20" s="1"/>
  <c r="D14" i="20"/>
  <c r="E14" i="20" s="1"/>
  <c r="D13" i="20"/>
  <c r="D12" i="20"/>
  <c r="E12" i="20" s="1"/>
  <c r="D11" i="20"/>
  <c r="E11" i="20" s="1"/>
  <c r="D10" i="20"/>
  <c r="E10" i="20" s="1"/>
  <c r="D9" i="20"/>
  <c r="E9" i="20" s="1"/>
  <c r="C17" i="12"/>
  <c r="C28" i="12"/>
  <c r="D17" i="12"/>
  <c r="D28" i="12"/>
  <c r="E17" i="12"/>
  <c r="E28" i="12"/>
  <c r="F17" i="12"/>
  <c r="F28" i="12"/>
  <c r="C19" i="23"/>
  <c r="G25" i="10"/>
  <c r="G24" i="10"/>
  <c r="G23" i="10"/>
  <c r="G22" i="10"/>
  <c r="G21" i="10"/>
  <c r="G14" i="10"/>
  <c r="G13" i="10"/>
  <c r="G12" i="10"/>
  <c r="C14" i="17"/>
  <c r="D12" i="17"/>
  <c r="E12" i="17" s="1"/>
  <c r="D13" i="17"/>
  <c r="E13" i="17" s="1"/>
  <c r="G11" i="10"/>
  <c r="B27" i="4"/>
  <c r="B29" i="4" s="1"/>
  <c r="B19" i="5"/>
  <c r="B11" i="5"/>
  <c r="D16" i="16"/>
  <c r="E16" i="16" s="1"/>
  <c r="D10" i="17"/>
  <c r="E10" i="17" s="1"/>
  <c r="B14" i="17"/>
  <c r="D9" i="16"/>
  <c r="D10" i="16"/>
  <c r="D11" i="16"/>
  <c r="E11" i="16" s="1"/>
  <c r="D12" i="16"/>
  <c r="E12" i="16" s="1"/>
  <c r="D13" i="16"/>
  <c r="E13" i="16" s="1"/>
  <c r="D14" i="16"/>
  <c r="E14" i="16" s="1"/>
  <c r="D15" i="16"/>
  <c r="E15" i="16" s="1"/>
  <c r="D17" i="16"/>
  <c r="B19" i="16"/>
  <c r="C19" i="16"/>
  <c r="D16" i="14"/>
  <c r="E16" i="14" s="1"/>
  <c r="D15" i="14"/>
  <c r="D14" i="14"/>
  <c r="E14" i="14" s="1"/>
  <c r="D13" i="14"/>
  <c r="E13" i="14" s="1"/>
  <c r="D12" i="14"/>
  <c r="E12" i="14" s="1"/>
  <c r="D11" i="14"/>
  <c r="E11" i="14" s="1"/>
  <c r="D10" i="14"/>
  <c r="E10" i="14" s="1"/>
  <c r="D9" i="14"/>
  <c r="D10" i="5"/>
  <c r="C28" i="4"/>
  <c r="D24" i="4"/>
  <c r="E24" i="4" s="1"/>
  <c r="D23" i="4"/>
  <c r="E23" i="4" s="1"/>
  <c r="D22" i="4"/>
  <c r="E22" i="4" s="1"/>
  <c r="D21" i="4"/>
  <c r="E21" i="4" s="1"/>
  <c r="D20" i="4"/>
  <c r="E20" i="4" s="1"/>
  <c r="D19" i="4"/>
  <c r="E19" i="4" s="1"/>
  <c r="E30" i="3"/>
  <c r="F30" i="3" s="1"/>
  <c r="G35" i="12"/>
  <c r="G36" i="12" s="1"/>
  <c r="D18" i="5"/>
  <c r="E18" i="5" s="1"/>
  <c r="D16" i="5"/>
  <c r="E16" i="5" s="1"/>
  <c r="E9" i="1"/>
  <c r="G22" i="12"/>
  <c r="G23" i="12"/>
  <c r="G25" i="12"/>
  <c r="G26" i="12"/>
  <c r="G27" i="12"/>
  <c r="G21" i="12"/>
  <c r="G13" i="12"/>
  <c r="G15" i="12"/>
  <c r="A7" i="12"/>
  <c r="G12" i="12"/>
  <c r="A1" i="12"/>
  <c r="A2" i="12"/>
  <c r="A6" i="10"/>
  <c r="A5" i="10"/>
  <c r="D11" i="4"/>
  <c r="E11" i="4" s="1"/>
  <c r="D12" i="4"/>
  <c r="E12" i="4" s="1"/>
  <c r="D13" i="4"/>
  <c r="E13" i="4" s="1"/>
  <c r="D14" i="4"/>
  <c r="E14" i="4" s="1"/>
  <c r="D15" i="4"/>
  <c r="E15" i="4" s="1"/>
  <c r="D17" i="4"/>
  <c r="D7" i="4"/>
  <c r="E7" i="4" s="1"/>
  <c r="D17" i="5"/>
  <c r="E17" i="5" s="1"/>
  <c r="D9" i="5"/>
  <c r="D11" i="5" s="1"/>
  <c r="C6" i="6"/>
  <c r="B6" i="6"/>
  <c r="D9" i="6"/>
  <c r="E9" i="6" s="1"/>
  <c r="D10" i="6"/>
  <c r="E10" i="6" s="1"/>
  <c r="B11" i="6"/>
  <c r="C11" i="6"/>
  <c r="D13" i="6"/>
  <c r="E13" i="6" s="1"/>
  <c r="D14" i="6"/>
  <c r="E14" i="6" s="1"/>
  <c r="B15" i="6"/>
  <c r="C15" i="6"/>
  <c r="D17" i="6"/>
  <c r="E17" i="6" s="1"/>
  <c r="D18" i="6"/>
  <c r="E18" i="6" s="1"/>
  <c r="B19" i="6"/>
  <c r="C19" i="6"/>
  <c r="E20" i="3"/>
  <c r="F20" i="3" s="1"/>
  <c r="E21" i="3"/>
  <c r="E11" i="3"/>
  <c r="F11" i="3" s="1"/>
  <c r="E13" i="3"/>
  <c r="F13" i="3" s="1"/>
  <c r="E10" i="3"/>
  <c r="F10" i="3" s="1"/>
  <c r="E19" i="3"/>
  <c r="F19" i="3" s="1"/>
  <c r="A5" i="3"/>
  <c r="A4" i="3"/>
  <c r="G27" i="10" l="1"/>
  <c r="G16" i="10"/>
  <c r="C5" i="4"/>
  <c r="C5" i="32" s="1"/>
  <c r="G6" i="47"/>
  <c r="B5" i="4"/>
  <c r="B5" i="37" s="1"/>
  <c r="F6" i="47"/>
  <c r="A2" i="14"/>
  <c r="A2" i="37" s="1"/>
  <c r="A2" i="33"/>
  <c r="A2" i="32"/>
  <c r="D19" i="23"/>
  <c r="E19" i="23" s="1"/>
  <c r="D13" i="23"/>
  <c r="E13" i="23" s="1"/>
  <c r="E18" i="23"/>
  <c r="E25" i="3"/>
  <c r="F25" i="3" s="1"/>
  <c r="E10" i="16"/>
  <c r="D19" i="16"/>
  <c r="E19" i="16" s="1"/>
  <c r="D19" i="5"/>
  <c r="D28" i="4"/>
  <c r="E28" i="4" s="1"/>
  <c r="D17" i="14"/>
  <c r="E17" i="14" s="1"/>
  <c r="B29" i="12"/>
  <c r="B37" i="12" s="1"/>
  <c r="D11" i="6"/>
  <c r="E11" i="6" s="1"/>
  <c r="C20" i="5"/>
  <c r="D14" i="17"/>
  <c r="E14" i="17" s="1"/>
  <c r="B20" i="5"/>
  <c r="F29" i="12"/>
  <c r="F37" i="12" s="1"/>
  <c r="F46" i="10" s="1"/>
  <c r="F48" i="10" s="1"/>
  <c r="F50" i="10" s="1"/>
  <c r="G17" i="12"/>
  <c r="E29" i="12"/>
  <c r="E37" i="12" s="1"/>
  <c r="E46" i="10" s="1"/>
  <c r="D29" i="12"/>
  <c r="D37" i="12" s="1"/>
  <c r="C29" i="12"/>
  <c r="C37" i="12" s="1"/>
  <c r="F9" i="1"/>
  <c r="E15" i="3"/>
  <c r="F15" i="3" s="1"/>
  <c r="G28" i="12"/>
  <c r="D12" i="22"/>
  <c r="E12" i="22" s="1"/>
  <c r="D22" i="20"/>
  <c r="E22" i="20" s="1"/>
  <c r="D19" i="6"/>
  <c r="D15" i="6"/>
  <c r="E15" i="6" s="1"/>
  <c r="D6" i="6"/>
  <c r="E6" i="6" s="1"/>
  <c r="D27" i="4"/>
  <c r="E27" i="4" s="1"/>
  <c r="C26" i="3"/>
  <c r="C32" i="3" s="1"/>
  <c r="D26" i="3"/>
  <c r="D32" i="3" s="1"/>
  <c r="D29" i="4"/>
  <c r="E29" i="4" s="1"/>
  <c r="B22" i="6"/>
  <c r="C22" i="6"/>
  <c r="E10" i="22"/>
  <c r="A2" i="16"/>
  <c r="A2" i="17"/>
  <c r="G29" i="10" l="1"/>
  <c r="G30" i="10" s="1"/>
  <c r="E48" i="10"/>
  <c r="G46" i="10"/>
  <c r="C5" i="33"/>
  <c r="D41" i="1"/>
  <c r="D42" i="1" s="1"/>
  <c r="D43" i="1" s="1"/>
  <c r="C41" i="1"/>
  <c r="C5" i="37"/>
  <c r="C5" i="16"/>
  <c r="C5" i="17"/>
  <c r="C6" i="20" s="1"/>
  <c r="C5" i="5"/>
  <c r="C4" i="6" s="1"/>
  <c r="C5" i="14"/>
  <c r="B5" i="5"/>
  <c r="B4" i="6" s="1"/>
  <c r="B5" i="14"/>
  <c r="B5" i="16"/>
  <c r="B5" i="17"/>
  <c r="B6" i="20" s="1"/>
  <c r="B5" i="32"/>
  <c r="B5" i="33"/>
  <c r="D20" i="5"/>
  <c r="E19" i="5"/>
  <c r="E20" i="5"/>
  <c r="G29" i="12"/>
  <c r="G37" i="12" s="1"/>
  <c r="B30" i="10"/>
  <c r="E30" i="10"/>
  <c r="E26" i="3"/>
  <c r="F26" i="3" s="1"/>
  <c r="E32" i="3"/>
  <c r="F32" i="3" s="1"/>
  <c r="D22" i="6"/>
  <c r="E22" i="6" s="1"/>
  <c r="A2" i="23"/>
  <c r="A2" i="22"/>
  <c r="F30" i="10" l="1"/>
  <c r="C30" i="10"/>
  <c r="E50" i="10"/>
  <c r="G50" i="10" s="1"/>
  <c r="G48" i="10"/>
  <c r="C42" i="1"/>
  <c r="C43" i="1" s="1"/>
  <c r="E41" i="1"/>
  <c r="F41" i="1" l="1"/>
  <c r="E42" i="1"/>
  <c r="E43" i="1" l="1"/>
  <c r="F43" i="1" s="1"/>
  <c r="F42" i="1"/>
  <c r="D30" i="10"/>
</calcChain>
</file>

<file path=xl/sharedStrings.xml><?xml version="1.0" encoding="utf-8"?>
<sst xmlns="http://schemas.openxmlformats.org/spreadsheetml/2006/main" count="487" uniqueCount="340">
  <si>
    <t>Instituto Nacional de Fomento Cooperativo</t>
  </si>
  <si>
    <t>-INFOCOOP-</t>
  </si>
  <si>
    <t>Balance de Situación</t>
  </si>
  <si>
    <t>(Miles de colones)</t>
  </si>
  <si>
    <t>VARIACION</t>
  </si>
  <si>
    <t>NOTA</t>
  </si>
  <si>
    <t>ABSOLUTA</t>
  </si>
  <si>
    <t>RELAT.</t>
  </si>
  <si>
    <t>DISPONIBILIDADES</t>
  </si>
  <si>
    <t>PRODUCTOS POR COBRAR NETO</t>
  </si>
  <si>
    <t>OTRAS CUENTAS POR COBRAR</t>
  </si>
  <si>
    <t>CARTERA DE CREDITOS NETA</t>
  </si>
  <si>
    <t>GASTOS PAGADOS POR ADELANTADO</t>
  </si>
  <si>
    <t>BIENES EN USO NETO</t>
  </si>
  <si>
    <t>BIENES REALIZABLES NETO</t>
  </si>
  <si>
    <t>TOTAL ACTIVO</t>
  </si>
  <si>
    <t xml:space="preserve"> </t>
  </si>
  <si>
    <t>Las notas adjuntas son parte integral de los Estados Financieros.</t>
  </si>
  <si>
    <t>PASIVO Y PATRIMONIO</t>
  </si>
  <si>
    <t>CUENTAS POR PAGAR</t>
  </si>
  <si>
    <t>GASTOS ACUMULADOS</t>
  </si>
  <si>
    <t>TOTAL PASIVO</t>
  </si>
  <si>
    <t>PATRIMONIO:</t>
  </si>
  <si>
    <t>APORTES</t>
  </si>
  <si>
    <t>SUPERAVIT GANADO</t>
  </si>
  <si>
    <t>SUPERAVIT DONADO</t>
  </si>
  <si>
    <t>SUPERAVIT POR REVALUACION</t>
  </si>
  <si>
    <t>RESERVAS</t>
  </si>
  <si>
    <t>SUPERAVIT O PERDIDA DEL PERIODO</t>
  </si>
  <si>
    <t>TOTAL PATRIMONIO</t>
  </si>
  <si>
    <t>TOTAL PASIVO Y PATRIMONIO</t>
  </si>
  <si>
    <t>Estado de Resultados</t>
  </si>
  <si>
    <t>INGRESOS</t>
  </si>
  <si>
    <t>INTERESES SOBRE COLOCACIONES</t>
  </si>
  <si>
    <t>INTERESES SOBRE INVERSIONES</t>
  </si>
  <si>
    <t>OTROS</t>
  </si>
  <si>
    <t>TOTAL INGRESOS</t>
  </si>
  <si>
    <t>GASTOS</t>
  </si>
  <si>
    <t>ADMINISTRATIVOS</t>
  </si>
  <si>
    <t>DESARROLLO COOPERATIVO</t>
  </si>
  <si>
    <t>INCOBRABLES</t>
  </si>
  <si>
    <t>CAPITAL</t>
  </si>
  <si>
    <t>DEPRECIACIONES</t>
  </si>
  <si>
    <t>VARIOS</t>
  </si>
  <si>
    <t>TOTAL GASTOS</t>
  </si>
  <si>
    <t>SUPERAVIT(PERDIDA) OPERACIÓN</t>
  </si>
  <si>
    <t>TOTAL OTROS</t>
  </si>
  <si>
    <t>SUPERAVIT(PERDIDA) NETO</t>
  </si>
  <si>
    <t>LAS NOTAS ADJUNTAS SON PARTE INTEGRAL DE LOS ESTADOS FINANCIEROS.</t>
  </si>
  <si>
    <t>RELATIVA</t>
  </si>
  <si>
    <t>EFECTIVO  Y VALORES EN CAJA</t>
  </si>
  <si>
    <t>B.N.C.R. - CUENTA:</t>
  </si>
  <si>
    <t>B.C.R. - CUENTA:</t>
  </si>
  <si>
    <t># 203952-4 (DESAF)</t>
  </si>
  <si>
    <t># 203951-6 (FNA)</t>
  </si>
  <si>
    <t># 203949-4 (PL-480)</t>
  </si>
  <si>
    <t># 201750-4 (PLANILLAS)</t>
  </si>
  <si>
    <t>TOTAL EFECTIVO</t>
  </si>
  <si>
    <t>TOTAL BANCOS</t>
  </si>
  <si>
    <t>TOTAL EFECTIVO Y BANCOS</t>
  </si>
  <si>
    <t>FONDOS ADMINISTRADOS</t>
  </si>
  <si>
    <t>GOBIERNO C.R. / PL-480</t>
  </si>
  <si>
    <t>GOBIERNO C.R. / DESAF</t>
  </si>
  <si>
    <t>GOBIERNO C.R. / F.N.A.</t>
  </si>
  <si>
    <t>TOTAL FONDOS ADMINISTRADOS</t>
  </si>
  <si>
    <t>FONDOS PROPIOS</t>
  </si>
  <si>
    <t>GOBIERNO C.R. / PROPIOS</t>
  </si>
  <si>
    <t>TOTAL FONDOS PROPIOS</t>
  </si>
  <si>
    <t>CARTERA COLOCACIONES TOTAL</t>
  </si>
  <si>
    <t>CARTERA NETA:</t>
  </si>
  <si>
    <t>ORDINARIA</t>
  </si>
  <si>
    <t>(-) ESTIMACION  INCOBRABLES</t>
  </si>
  <si>
    <t>TOTAL  ORDINARIA NETA</t>
  </si>
  <si>
    <t>IRREGULAR</t>
  </si>
  <si>
    <t>(-) ESTIMACION INCOBRABLES</t>
  </si>
  <si>
    <t>TOTAL  IRREGULAR NETA</t>
  </si>
  <si>
    <t xml:space="preserve"> COBRO JUDICIAL</t>
  </si>
  <si>
    <t>TOTAL COBRO JUD. NETA</t>
  </si>
  <si>
    <t>TOTAL CARTERA COLOC. NETA</t>
  </si>
  <si>
    <t>******Representan  el saldo  de los préstamos que mantiene la Institución con el Sector Cooperativo, los</t>
  </si>
  <si>
    <t xml:space="preserve">montos son conciliados mensualmente. </t>
  </si>
  <si>
    <r>
      <t xml:space="preserve">         </t>
    </r>
    <r>
      <rPr>
        <u/>
        <sz val="12"/>
        <rFont val="Arial"/>
        <family val="2"/>
      </rPr>
      <t xml:space="preserve"> Las Colocaciones  Crediticias, se  clasifican en ;</t>
    </r>
  </si>
  <si>
    <t xml:space="preserve">            - Cartera Ordinaria, que la constituyen aquellos préstamos que presentan regularidad en los pagos.</t>
  </si>
  <si>
    <t xml:space="preserve">            - Cartera irregular, préstamos con problemas de recuperación.</t>
  </si>
  <si>
    <t xml:space="preserve">            - Cartera cobro Judicial</t>
  </si>
  <si>
    <t>TOTAL COOPERATIVAS</t>
  </si>
  <si>
    <t>CONVENIO INFOCOOP - DESAF</t>
  </si>
  <si>
    <t>TOTAL CONVENIOS</t>
  </si>
  <si>
    <t>TOTAL INVERSIONES PERMANENTES</t>
  </si>
  <si>
    <t>FONDOS DESAF</t>
  </si>
  <si>
    <t>FONDO NAC. AUTOG.</t>
  </si>
  <si>
    <t>TOTAL SUPERAVIT GANADO</t>
  </si>
  <si>
    <t>Balance de Situación por Fondos</t>
  </si>
  <si>
    <t>DESAF</t>
  </si>
  <si>
    <t>PL-480</t>
  </si>
  <si>
    <t>F.N.A.</t>
  </si>
  <si>
    <t>PROPIOS</t>
  </si>
  <si>
    <t>TOTAL</t>
  </si>
  <si>
    <t>COMP. PRESUP. EGRESOS CAPITAL</t>
  </si>
  <si>
    <t>FONDO/TOTAL. (PESO RELATIVO)</t>
  </si>
  <si>
    <t>DESARROLLO ADMINISTRATIVO</t>
  </si>
  <si>
    <t>TRANSFERENCIAS         DE</t>
  </si>
  <si>
    <t>Estado de Resultados por Fondos</t>
  </si>
  <si>
    <t>SUPERAVIT/ PERDIDA DEL PERIODO</t>
  </si>
  <si>
    <t># 203896-0- (FONDOS PROPIOS)</t>
  </si>
  <si>
    <t>****** Las inversiones se registran a su valor nominal, los montos se concilian mensualmente  con el auxiliar</t>
  </si>
  <si>
    <t>AJUSTES A PERIODOS ANTERIORES</t>
  </si>
  <si>
    <t>COOP.ESC.</t>
  </si>
  <si>
    <t>COOP.ESCOL.</t>
  </si>
  <si>
    <t xml:space="preserve">GOBIERNO C.R. /COOP.ESCOL. </t>
  </si>
  <si>
    <t>AGRIATIRRO</t>
  </si>
  <si>
    <t>COOP.ESCOL.ESTUD.</t>
  </si>
  <si>
    <t># 39306-6 (FONDOS PROPIOS)</t>
  </si>
  <si>
    <t># 161953-5 (COMISION LIQUIDADORA)</t>
  </si>
  <si>
    <t># 117029-9 (DESAF)</t>
  </si>
  <si>
    <t># 104458-5 (FNA)</t>
  </si>
  <si>
    <t># 49753-7 (PL-480)</t>
  </si>
  <si>
    <t># 237522-2 (COOP.ESC.ESTUD.JUVEN)</t>
  </si>
  <si>
    <t>OTROS ACTIVOS</t>
  </si>
  <si>
    <t>FONDOS INFOCOOP</t>
  </si>
  <si>
    <t>INSTRUMENTOS FINANCIEROS</t>
  </si>
  <si>
    <t>COOPROSANVITO, R.  L..</t>
  </si>
  <si>
    <t>CUENTAS POR COBRAR</t>
  </si>
  <si>
    <t xml:space="preserve">VIATICOS </t>
  </si>
  <si>
    <t>FUNCIONARIOS</t>
  </si>
  <si>
    <t>INSTITUCIONES</t>
  </si>
  <si>
    <t>COOPERATIVAS</t>
  </si>
  <si>
    <t>JUICIOS</t>
  </si>
  <si>
    <t>PARTICULARES</t>
  </si>
  <si>
    <t>ESTIMACION INCOBRABLES</t>
  </si>
  <si>
    <t>TOTAL CUENTAS POR  COBRAR</t>
  </si>
  <si>
    <t>PROVEEDORES</t>
  </si>
  <si>
    <t>RETENCIONES</t>
  </si>
  <si>
    <t>GARANTIAS DE PARTICIPACION</t>
  </si>
  <si>
    <t>GARANTIAS DE CUMPLIMIENTO</t>
  </si>
  <si>
    <t>COMISION LIQUIDADORA</t>
  </si>
  <si>
    <t>ENTRE COMPAÑIAS</t>
  </si>
  <si>
    <t>VACACIONES</t>
  </si>
  <si>
    <t>CESANTIA</t>
  </si>
  <si>
    <t>PROVISION JUICIOS</t>
  </si>
  <si>
    <t>TOTAL INSTRUMENTOS FINANCIEROS</t>
  </si>
  <si>
    <t>INSTRUM. FINANC.DE MEDIAN.Y PERMANENT</t>
  </si>
  <si>
    <t>DEFICIT ACUMULADO</t>
  </si>
  <si>
    <t>DEFICIT</t>
  </si>
  <si>
    <t>COOCAFE, R.  L.</t>
  </si>
  <si>
    <t>PLAZO Y PERMANENTES</t>
  </si>
  <si>
    <t>CAPITAL INICIAL FONDOS PL-480</t>
  </si>
  <si>
    <t>CAPITAL INICIAL FONDOS CRICODAP</t>
  </si>
  <si>
    <t>CAPITAL INICIAL COOP.ESC.EST.JUV.</t>
  </si>
  <si>
    <t>CAPITAL INICIAL FONDO VULNERABLE</t>
  </si>
  <si>
    <t>CAPITAL INICIAL FONDOS DESAF</t>
  </si>
  <si>
    <t>CAPITAL INICIAL FONDOS AUTOGESTION</t>
  </si>
  <si>
    <t>EXCEDENTES DE COOPERATIVAS</t>
  </si>
  <si>
    <t>APORTES GOB.DE COSTA RICA</t>
  </si>
  <si>
    <t>APORTES 10% SIST. BANC.NAL.</t>
  </si>
  <si>
    <t>IMPUESTO CONSUMO GASEOSAS</t>
  </si>
  <si>
    <t>OTROS APORTES LEY 5185</t>
  </si>
  <si>
    <t>LEY 2072 CIGARRILLOS</t>
  </si>
  <si>
    <t>LEGAL</t>
  </si>
  <si>
    <t>EDUCACION</t>
  </si>
  <si>
    <t>TOTAL APORTES</t>
  </si>
  <si>
    <t>VENTA TIERRAS</t>
  </si>
  <si>
    <t>INSTRUMENTOS FINANCIEROS MP Y LP</t>
  </si>
  <si>
    <t>AVALUOS Y HONORARIOS</t>
  </si>
  <si>
    <t>MILES DE COLONES</t>
  </si>
  <si>
    <t>GASTOS PAGADOS POR ANTICIPADO</t>
  </si>
  <si>
    <t>ESTIMACIÓN INCOBRABLES</t>
  </si>
  <si>
    <t>SALARIO ESCOLAR</t>
  </si>
  <si>
    <t>DECIMO TERCER MES</t>
  </si>
  <si>
    <t>CERTIF. APORT. (CENECOOP R.L.)</t>
  </si>
  <si>
    <r>
      <t>COOPRENA, R.  L.</t>
    </r>
    <r>
      <rPr>
        <b/>
        <sz val="12"/>
        <rFont val="Arial"/>
        <family val="2"/>
      </rPr>
      <t xml:space="preserve"> </t>
    </r>
    <r>
      <rPr>
        <b/>
        <sz val="12"/>
        <color rgb="FF0000FF"/>
        <rFont val="Arial"/>
        <family val="2"/>
      </rPr>
      <t>(1)</t>
    </r>
  </si>
  <si>
    <t>TERRENOS</t>
  </si>
  <si>
    <t>EDIFICIOS E INSTALACIONES</t>
  </si>
  <si>
    <t>CONSTRUCCIONES, ADICIONES Y MEJORAS</t>
  </si>
  <si>
    <t>EQUIPO Y MOBILIARIO DE OFICINA</t>
  </si>
  <si>
    <t>VEHÍCULOS</t>
  </si>
  <si>
    <t>EQUIPOS VARIOS</t>
  </si>
  <si>
    <t>TOTAL RESERVAS</t>
  </si>
  <si>
    <t>TOTAL GASTOS ACUMULADOS POR PAGAR</t>
  </si>
  <si>
    <t>DEPRECIACIÓN ACUMULADA</t>
  </si>
  <si>
    <t>Lic. Javier Jiménez Hernández</t>
  </si>
  <si>
    <t>Contador General</t>
  </si>
  <si>
    <t>ACTIVOS INTANGIBLES</t>
  </si>
  <si>
    <t>MAQUINARIA Y EQUIPO</t>
  </si>
  <si>
    <t>PROPIEDADES</t>
  </si>
  <si>
    <t>ESTIMACIÓN BIENES REALIZABLES</t>
  </si>
  <si>
    <t>RESPONSABILIDAD CIVIL GENERAL</t>
  </si>
  <si>
    <t>INCENDIO</t>
  </si>
  <si>
    <t>ACCIDENTES COLECTIVOS</t>
  </si>
  <si>
    <t>RIESGOS DE TRABAJO</t>
  </si>
  <si>
    <t>EQUIPO ELECTRÓNICO</t>
  </si>
  <si>
    <t>AUTOMÓVILES</t>
  </si>
  <si>
    <t>DERECHO DE CIRCULACIÓN</t>
  </si>
  <si>
    <t>BIENES REALIZABLES</t>
  </si>
  <si>
    <t xml:space="preserve">BIENES DE USO </t>
  </si>
  <si>
    <t>EQUIPO DE CÓMPUTO</t>
  </si>
  <si>
    <t xml:space="preserve">NOTA 16- RESERVAS                    </t>
  </si>
  <si>
    <t>NOTA 15- SUPERAVIT GANADO</t>
  </si>
  <si>
    <t>NOTA14- APORTES</t>
  </si>
  <si>
    <t xml:space="preserve">NOTA 13- GASTOS ACUMULADOS POR PAGAR </t>
  </si>
  <si>
    <t xml:space="preserve">NOTA 12 CUENTAS POR PAGAR </t>
  </si>
  <si>
    <t xml:space="preserve">NOTA 11- INSTRUMENTOS FINANCIEROS DE MEDIANO </t>
  </si>
  <si>
    <t>NOTA 10- BIENES REALIZABLES</t>
  </si>
  <si>
    <t>NOTA 9 BIENES DE USO NETO</t>
  </si>
  <si>
    <t>NOTA 6- OTRAS CUENTAS POR COBRAR</t>
  </si>
  <si>
    <t>NOTA 5- INSTRUMENTOS FINANCIEROS</t>
  </si>
  <si>
    <t>NOTA 4- DISPONIBILIDADES</t>
  </si>
  <si>
    <t>NOTA 1 - OTROS INGRESOS</t>
  </si>
  <si>
    <t>OTROS INGRESOS</t>
  </si>
  <si>
    <t>INTERESES S/ CUENTAS CORRIENTES</t>
  </si>
  <si>
    <t>ALQUILER EDIFICIOS</t>
  </si>
  <si>
    <t>DIFERENCIAL CAMBIARIO (COOPRENA)</t>
  </si>
  <si>
    <t>TOTAL OTROS INGRESOS</t>
  </si>
  <si>
    <t xml:space="preserve">NOTA 2 - GASTOS DESARROLLO ADMINISTRATIVOS </t>
  </si>
  <si>
    <t>GASTOS ADMINISTRATIVOS</t>
  </si>
  <si>
    <t>JUNTA DIRECTIVA</t>
  </si>
  <si>
    <t>AUDITORÍA INTERNA</t>
  </si>
  <si>
    <t>DIRECCIÓN EJECUTIVA</t>
  </si>
  <si>
    <t>SECRETARÍA DE ACTAS</t>
  </si>
  <si>
    <t>ASESORÍA JURÍDICA</t>
  </si>
  <si>
    <t>COMUNICACIÓN E IMAGEN</t>
  </si>
  <si>
    <t>DESARROLLO ESTRATÉGICO</t>
  </si>
  <si>
    <t>TECNOLOGÍAS DE INFORMACIÓN</t>
  </si>
  <si>
    <t>ADMINISTRATIVO FINANCIERO</t>
  </si>
  <si>
    <t>DESARROLLO HUMANO</t>
  </si>
  <si>
    <t>TOTAL GASTOS ADMINISTRATIVOS</t>
  </si>
  <si>
    <t>NOTA 3 - GASTOS DESARROLLO COOPERATIVO</t>
  </si>
  <si>
    <t>ASISTENCIA TÉCNICA</t>
  </si>
  <si>
    <t>FINANCIAMIENTO</t>
  </si>
  <si>
    <t>PROMOCIÓN</t>
  </si>
  <si>
    <t>EDUCACIÓN Y CAPACITACIÓN</t>
  </si>
  <si>
    <t>FONDOS ESPECÍFICOS</t>
  </si>
  <si>
    <t>SUPERVISIÓN COOPERATIVA</t>
  </si>
  <si>
    <t>TOTAL DESARROLLO COOPERATIVO</t>
  </si>
  <si>
    <t># 10001010000011394 INVERSIONES</t>
  </si>
  <si>
    <t>AJUSTE POR IMPLEMENTACION NIIF</t>
  </si>
  <si>
    <t>AJUSTE IMPLEMENTACION NIIF</t>
  </si>
  <si>
    <t>B.C.C.R. - CUENTA:</t>
  </si>
  <si>
    <t>DETERIORO</t>
  </si>
  <si>
    <t>Mag. Gustavo Fernández Quesada</t>
  </si>
  <si>
    <t>Directo Ejecutivo a.i</t>
  </si>
  <si>
    <t>INSTITUTO NACIONAL DE FOMENTO COOPERATIVO</t>
  </si>
  <si>
    <t>INFOCOOP</t>
  </si>
  <si>
    <t>ESTADOS DE FLUJOS DE EFECTIVO COMBINADOS</t>
  </si>
  <si>
    <t>(MILES DE COLONES)</t>
  </si>
  <si>
    <t>ACTIVIDADES DE OPERACIÓN</t>
  </si>
  <si>
    <t>Excedento neto</t>
  </si>
  <si>
    <t>Partidas aplicadas a resultados que no requieren uso de efectivo</t>
  </si>
  <si>
    <t xml:space="preserve">    Depreciaciones</t>
  </si>
  <si>
    <t xml:space="preserve">    Estimación para colocaciones, inversiones e intereses</t>
  </si>
  <si>
    <t xml:space="preserve">    Ajuste a la estimación por incobrables</t>
  </si>
  <si>
    <t xml:space="preserve">    Ajuste reserva legal</t>
  </si>
  <si>
    <t xml:space="preserve">    Otros ajustes</t>
  </si>
  <si>
    <t>Sub-Total</t>
  </si>
  <si>
    <t>Variación neta en cuentas por cobrar</t>
  </si>
  <si>
    <t>Variación neta en intereses por cobrar</t>
  </si>
  <si>
    <t>Variación neta en cuentas por pagar</t>
  </si>
  <si>
    <t>Variación neta en otros activos</t>
  </si>
  <si>
    <t>Variación neta en gastos acumulados</t>
  </si>
  <si>
    <t>Remanente liquidación cooperativas</t>
  </si>
  <si>
    <t xml:space="preserve">    Efectivo generado por las actividades de operación</t>
  </si>
  <si>
    <t xml:space="preserve">ACTIVIDADES DE INVERSIÓN </t>
  </si>
  <si>
    <t>Variación en préstamos otorgados</t>
  </si>
  <si>
    <t>Variación en inversiones permanentes</t>
  </si>
  <si>
    <t>Variación en bienes recibidos en dación de pago</t>
  </si>
  <si>
    <t>Variación neta en adquisición de activo fijo</t>
  </si>
  <si>
    <t xml:space="preserve">    Efectivo utilizado en actividades de inversión</t>
  </si>
  <si>
    <t>ACTIVIDADES DE FINANCIAMIENTO</t>
  </si>
  <si>
    <t>Variación neta en aportes recibidos</t>
  </si>
  <si>
    <t xml:space="preserve">    Efectivo generado en actividades de financiamiento</t>
  </si>
  <si>
    <t>Aumento en efectivo e instrumentos financieros</t>
  </si>
  <si>
    <t>Efectivo e instrumentos financieros, inicio del año</t>
  </si>
  <si>
    <t>Efectivo e inversiones transitorias, final del año</t>
  </si>
  <si>
    <t>ESTADOS DE VARIACIONES EN EL PATRIMONIO CONSOLIDADO</t>
  </si>
  <si>
    <t xml:space="preserve">Superávit </t>
  </si>
  <si>
    <t xml:space="preserve">Reserva </t>
  </si>
  <si>
    <t xml:space="preserve">Superávit por </t>
  </si>
  <si>
    <t>Superávit</t>
  </si>
  <si>
    <t>Aportes</t>
  </si>
  <si>
    <t>Ganado</t>
  </si>
  <si>
    <t>Legal</t>
  </si>
  <si>
    <t>Educacion</t>
  </si>
  <si>
    <t>Revaluación</t>
  </si>
  <si>
    <t>Donado</t>
  </si>
  <si>
    <t>Total</t>
  </si>
  <si>
    <t>Aportes del 10% de utilidades de bancos</t>
  </si>
  <si>
    <t>Aporte de impuesto a gaseosas</t>
  </si>
  <si>
    <t>Ajuste implementación NIIF</t>
  </si>
  <si>
    <t>Otros ajustes</t>
  </si>
  <si>
    <t>Superávit neto</t>
  </si>
  <si>
    <t>Saldo al 31 de diciembre del 2017</t>
  </si>
  <si>
    <t>Ajustes</t>
  </si>
  <si>
    <t>Saldo al 31 de diciembre del 2018</t>
  </si>
  <si>
    <t>Al 31 de diciembre de 2019</t>
  </si>
  <si>
    <t>(con cifras comparativas al  31 de diciembre de 2018)</t>
  </si>
  <si>
    <t>COMISIONES SOBRE CRÉDITOS</t>
  </si>
  <si>
    <t>OTROS INGRESES NO TRIBUTARIOS</t>
  </si>
  <si>
    <t># 603443 (CRICODAP DOLARES) (*)</t>
  </si>
  <si>
    <t>BN FLOTA</t>
  </si>
  <si>
    <t>ENTRE COMPAÑÍAS</t>
  </si>
  <si>
    <t>EQUIPO CONTRATISTA</t>
  </si>
  <si>
    <t xml:space="preserve">(*) $2,613,27 T.C. COMPRA ¢570,09 </t>
  </si>
  <si>
    <t>(1) Aporte $1,543,362,00 ajustado al Tipo de Cambio Compra ¢570,09 al 31 de diciembre de 2019 según Banco Central de Costa Rica</t>
  </si>
  <si>
    <t>INGRESO ESTIMACION DETERIORO</t>
  </si>
  <si>
    <t>INGRESO ESTIMACIÓN DETERIORO</t>
  </si>
  <si>
    <t>Saldo al 31 de diciembre del 2019</t>
  </si>
  <si>
    <t>Del 01 de enero al 31 de diciembre de 2019</t>
  </si>
  <si>
    <t>POR LOS AÑOS TEMINADOS EL 31 DE DICIEMBRE DE 2019 Y 2018</t>
  </si>
  <si>
    <t>VARIOS (DIFERENCIAL CAMBIARIO)</t>
  </si>
  <si>
    <t>AGROATIRRO</t>
  </si>
  <si>
    <t>MAQUINARIA</t>
  </si>
  <si>
    <t>COOPESANPAR</t>
  </si>
  <si>
    <t>FECOOPA</t>
  </si>
  <si>
    <t>FECOVI</t>
  </si>
  <si>
    <t>COOPESOLIDARIDAD</t>
  </si>
  <si>
    <t>COOBASUR</t>
  </si>
  <si>
    <t>COOPECAFIRA</t>
  </si>
  <si>
    <t>COOPEROBLE</t>
  </si>
  <si>
    <t>COOPEPILANGOSTA</t>
  </si>
  <si>
    <t>COOPEPOAS</t>
  </si>
  <si>
    <t>COOPEMONTES DE ORO</t>
  </si>
  <si>
    <t>COOPELDOS</t>
  </si>
  <si>
    <t>COOPELLANOBONITO</t>
  </si>
  <si>
    <t>COOPECERROAZUL</t>
  </si>
  <si>
    <t>LA CATALINA</t>
  </si>
  <si>
    <t>COOPRENA</t>
  </si>
  <si>
    <t>GECSE</t>
  </si>
  <si>
    <t>FENACOOT</t>
  </si>
  <si>
    <t>CARNICOOP</t>
  </si>
  <si>
    <t>COOPROSANVITO</t>
  </si>
  <si>
    <t>TOTAL ACTIVOS</t>
  </si>
  <si>
    <t>TOTAL PASIVOS CORRIENTES</t>
  </si>
  <si>
    <t>ACTIVOS CORRIENTES</t>
  </si>
  <si>
    <t>ACTIVOS NO CORRIENTES</t>
  </si>
  <si>
    <t>TOTAL ACTIVOS CORRIENTES</t>
  </si>
  <si>
    <t>TOTAL ACTIVOS NO CORRIENTES</t>
  </si>
  <si>
    <t>ACTIVOS</t>
  </si>
  <si>
    <t>PASIVOS CORRIENTES</t>
  </si>
  <si>
    <t>NOTA 7- GASTOS PAGADOS POR ANTICIPADO</t>
  </si>
  <si>
    <t>NOTA 8- CARTERA DE CREDITO NETA (MILES DE COLONES)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</si>
</sst>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0.0%"/>
    <numFmt numFmtId="166" formatCode="0;[Red]0"/>
    <numFmt numFmtId="167" formatCode="0_);[Red]\(0\)"/>
    <numFmt numFmtId="168" formatCode="_-* #,##0.00\ _€_-;\-* #,##0.00\ _€_-;_-* &quot;-&quot;??\ _€_-;_-@_-"/>
    <numFmt numFmtId="169" formatCode="#,##0.00_ ;[Red]\-#,##0.00\ "/>
  </numFmts>
  <fonts count="6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Futura Lt BT"/>
      <family val="2"/>
    </font>
    <font>
      <b/>
      <sz val="12"/>
      <name val="Futura Lt BT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 Black"/>
      <family val="2"/>
    </font>
    <font>
      <b/>
      <sz val="12"/>
      <name val="Swis721 BT"/>
      <family val="2"/>
    </font>
    <font>
      <sz val="12"/>
      <name val="Swis721 BT"/>
      <family val="2"/>
    </font>
    <font>
      <b/>
      <sz val="12"/>
      <name val="Maiandra GD"/>
      <family val="2"/>
    </font>
    <font>
      <sz val="12"/>
      <name val="Maiandra GD"/>
      <family val="2"/>
    </font>
    <font>
      <b/>
      <sz val="12"/>
      <name val="Arial"/>
      <family val="2"/>
    </font>
    <font>
      <b/>
      <sz val="12"/>
      <name val="Arial Black"/>
      <family val="2"/>
    </font>
    <font>
      <sz val="12"/>
      <name val="Arial Black"/>
      <family val="2"/>
    </font>
    <font>
      <b/>
      <sz val="14"/>
      <name val="Arial Black"/>
      <family val="2"/>
    </font>
    <font>
      <b/>
      <sz val="10"/>
      <name val="Lucida Calligraphy"/>
      <family val="4"/>
    </font>
    <font>
      <u/>
      <sz val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u/>
      <sz val="12"/>
      <name val="Arial"/>
      <family val="2"/>
    </font>
    <font>
      <b/>
      <sz val="12"/>
      <name val="Swis721 BT"/>
    </font>
    <font>
      <u/>
      <sz val="18"/>
      <name val="Swis721 BT"/>
    </font>
    <font>
      <b/>
      <u/>
      <sz val="12"/>
      <color indexed="12"/>
      <name val="Arial Black"/>
      <family val="2"/>
    </font>
    <font>
      <sz val="12"/>
      <color indexed="12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2"/>
      <color rgb="FF0000FF"/>
      <name val="Arial"/>
      <family val="2"/>
    </font>
    <font>
      <b/>
      <sz val="14"/>
      <color rgb="FF0000FF"/>
      <name val="Bodoni BT"/>
    </font>
    <font>
      <b/>
      <sz val="12"/>
      <color rgb="FF0000FF"/>
      <name val="Swis721 BT"/>
      <family val="2"/>
    </font>
    <font>
      <b/>
      <sz val="18"/>
      <color rgb="FF0000FF"/>
      <name val="Maiandra GD"/>
      <family val="2"/>
    </font>
    <font>
      <b/>
      <sz val="12"/>
      <color rgb="FF0000FF"/>
      <name val="Maiandra GD"/>
      <family val="2"/>
    </font>
    <font>
      <sz val="10"/>
      <color rgb="FF0000FF"/>
      <name val="Arial"/>
      <family val="2"/>
    </font>
    <font>
      <sz val="12"/>
      <color rgb="FF0000FF"/>
      <name val="Maiandra GD"/>
      <family val="2"/>
    </font>
    <font>
      <b/>
      <u/>
      <sz val="12"/>
      <color rgb="FF0000FF"/>
      <name val="Arial Black"/>
      <family val="2"/>
    </font>
    <font>
      <b/>
      <sz val="12"/>
      <color rgb="FF0000FF"/>
      <name val="Arial"/>
      <family val="2"/>
    </font>
    <font>
      <b/>
      <sz val="14"/>
      <color rgb="FF0000FF"/>
      <name val="Bodoni BT"/>
      <family val="1"/>
    </font>
    <font>
      <b/>
      <sz val="16"/>
      <color rgb="FF0000FF"/>
      <name val="Maiandra GD"/>
      <family val="2"/>
    </font>
    <font>
      <sz val="12"/>
      <color rgb="FF0000FF"/>
      <name val="Arial Black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10"/>
      <name val="Arial Black"/>
      <family val="2"/>
    </font>
    <font>
      <b/>
      <sz val="12"/>
      <color rgb="FF0000FF"/>
      <name val="Arial Black"/>
      <family val="2"/>
    </font>
    <font>
      <b/>
      <sz val="12"/>
      <color rgb="FFFF0000"/>
      <name val="Arial Black"/>
      <family val="2"/>
    </font>
    <font>
      <b/>
      <sz val="10"/>
      <color rgb="FF0000FF"/>
      <name val="Arial Black"/>
      <family val="2"/>
    </font>
    <font>
      <b/>
      <sz val="12"/>
      <color rgb="FFFF0000"/>
      <name val="Arial"/>
      <family val="2"/>
    </font>
    <font>
      <sz val="12"/>
      <color rgb="FFFF0000"/>
      <name val="Arial Black"/>
      <family val="2"/>
    </font>
    <font>
      <sz val="10"/>
      <name val="Arial"/>
      <family val="2"/>
    </font>
    <font>
      <b/>
      <i/>
      <sz val="12"/>
      <name val="Swis721 BT"/>
    </font>
    <font>
      <sz val="10"/>
      <name val="Arial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9"/>
      <color rgb="FFFF0000"/>
      <name val="Arial"/>
      <family val="2"/>
    </font>
    <font>
      <sz val="9"/>
      <color rgb="FF0000FF"/>
      <name val="Arial"/>
      <family val="2"/>
    </font>
    <font>
      <sz val="9"/>
      <color indexed="10"/>
      <name val="Arial"/>
      <family val="2"/>
    </font>
    <font>
      <b/>
      <sz val="9"/>
      <color rgb="FF0000FF"/>
      <name val="Arial"/>
      <family val="2"/>
    </font>
    <font>
      <b/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51" fillId="0" borderId="0"/>
    <xf numFmtId="0" fontId="2" fillId="0" borderId="0"/>
    <xf numFmtId="164" fontId="53" fillId="0" borderId="0" applyFont="0" applyFill="0" applyBorder="0" applyAlignment="0" applyProtection="0"/>
  </cellStyleXfs>
  <cellXfs count="442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2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Border="1" applyAlignment="1">
      <alignment horizontal="left"/>
    </xf>
    <xf numFmtId="38" fontId="5" fillId="0" borderId="0" xfId="0" applyNumberFormat="1" applyFont="1"/>
    <xf numFmtId="38" fontId="6" fillId="0" borderId="0" xfId="0" applyNumberFormat="1" applyFont="1" applyProtection="1">
      <protection locked="0"/>
    </xf>
    <xf numFmtId="38" fontId="6" fillId="0" borderId="0" xfId="0" applyNumberFormat="1" applyFont="1" applyProtection="1"/>
    <xf numFmtId="38" fontId="6" fillId="0" borderId="1" xfId="0" applyNumberFormat="1" applyFont="1" applyBorder="1" applyProtection="1"/>
    <xf numFmtId="0" fontId="7" fillId="0" borderId="0" xfId="0" applyFont="1" applyAlignment="1" applyProtection="1">
      <alignment horizontal="center"/>
    </xf>
    <xf numFmtId="0" fontId="6" fillId="0" borderId="0" xfId="0" applyFont="1" applyProtection="1"/>
    <xf numFmtId="0" fontId="0" fillId="0" borderId="0" xfId="0" applyProtection="1"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centerContinuous"/>
      <protection locked="0"/>
    </xf>
    <xf numFmtId="0" fontId="13" fillId="0" borderId="0" xfId="0" applyFont="1" applyAlignment="1" applyProtection="1">
      <alignment horizontal="right"/>
    </xf>
    <xf numFmtId="0" fontId="7" fillId="0" borderId="0" xfId="0" applyFont="1" applyProtection="1"/>
    <xf numFmtId="0" fontId="13" fillId="0" borderId="0" xfId="0" applyFont="1" applyAlignment="1">
      <alignment horizontal="right"/>
    </xf>
    <xf numFmtId="0" fontId="13" fillId="0" borderId="0" xfId="0" applyFont="1"/>
    <xf numFmtId="0" fontId="13" fillId="0" borderId="0" xfId="0" applyFont="1" applyProtection="1"/>
    <xf numFmtId="0" fontId="12" fillId="0" borderId="0" xfId="0" applyFont="1" applyProtection="1"/>
    <xf numFmtId="0" fontId="8" fillId="0" borderId="0" xfId="0" applyFont="1" applyBorder="1" applyAlignment="1" applyProtection="1">
      <alignment horizontal="center"/>
    </xf>
    <xf numFmtId="0" fontId="14" fillId="0" borderId="0" xfId="0" applyFont="1" applyBorder="1" applyAlignment="1">
      <alignment horizontal="left"/>
    </xf>
    <xf numFmtId="0" fontId="1" fillId="0" borderId="0" xfId="0" applyFont="1" applyAlignment="1">
      <alignment horizontal="right"/>
    </xf>
    <xf numFmtId="38" fontId="0" fillId="0" borderId="0" xfId="0" applyNumberFormat="1"/>
    <xf numFmtId="38" fontId="0" fillId="0" borderId="1" xfId="0" applyNumberFormat="1" applyBorder="1"/>
    <xf numFmtId="38" fontId="1" fillId="0" borderId="1" xfId="0" applyNumberFormat="1" applyFont="1" applyBorder="1"/>
    <xf numFmtId="38" fontId="6" fillId="0" borderId="0" xfId="0" applyNumberFormat="1" applyFont="1" applyBorder="1" applyProtection="1"/>
    <xf numFmtId="38" fontId="12" fillId="0" borderId="0" xfId="0" applyNumberFormat="1" applyFont="1"/>
    <xf numFmtId="38" fontId="12" fillId="0" borderId="0" xfId="0" applyNumberFormat="1" applyFont="1" applyProtection="1"/>
    <xf numFmtId="38" fontId="8" fillId="0" borderId="0" xfId="0" applyNumberFormat="1" applyFont="1" applyBorder="1" applyAlignment="1" applyProtection="1">
      <alignment horizontal="center"/>
    </xf>
    <xf numFmtId="38" fontId="5" fillId="0" borderId="0" xfId="0" applyNumberFormat="1" applyFont="1" applyProtection="1"/>
    <xf numFmtId="38" fontId="10" fillId="0" borderId="0" xfId="0" applyNumberFormat="1" applyFont="1" applyProtection="1"/>
    <xf numFmtId="0" fontId="15" fillId="0" borderId="0" xfId="0" applyFont="1"/>
    <xf numFmtId="38" fontId="15" fillId="0" borderId="0" xfId="0" applyNumberFormat="1" applyFont="1" applyProtection="1"/>
    <xf numFmtId="38" fontId="15" fillId="0" borderId="0" xfId="0" applyNumberFormat="1" applyFont="1" applyBorder="1" applyProtection="1"/>
    <xf numFmtId="38" fontId="6" fillId="0" borderId="0" xfId="0" applyNumberFormat="1" applyFont="1" applyBorder="1" applyProtection="1">
      <protection locked="0"/>
    </xf>
    <xf numFmtId="38" fontId="5" fillId="0" borderId="1" xfId="0" applyNumberFormat="1" applyFont="1" applyBorder="1"/>
    <xf numFmtId="0" fontId="17" fillId="0" borderId="0" xfId="0" applyFont="1"/>
    <xf numFmtId="38" fontId="9" fillId="0" borderId="0" xfId="0" applyNumberFormat="1" applyFont="1" applyAlignment="1" applyProtection="1">
      <alignment horizontal="centerContinuous"/>
    </xf>
    <xf numFmtId="38" fontId="11" fillId="0" borderId="0" xfId="0" applyNumberFormat="1" applyFont="1" applyAlignment="1" applyProtection="1">
      <alignment horizontal="centerContinuous"/>
    </xf>
    <xf numFmtId="38" fontId="12" fillId="0" borderId="0" xfId="0" applyNumberFormat="1" applyFont="1" applyAlignment="1" applyProtection="1">
      <alignment horizontal="centerContinuous"/>
      <protection locked="0"/>
    </xf>
    <xf numFmtId="38" fontId="12" fillId="0" borderId="0" xfId="0" applyNumberFormat="1" applyFont="1" applyAlignment="1" applyProtection="1">
      <alignment horizontal="centerContinuous"/>
    </xf>
    <xf numFmtId="38" fontId="13" fillId="0" borderId="0" xfId="0" applyNumberFormat="1" applyFont="1" applyProtection="1"/>
    <xf numFmtId="38" fontId="5" fillId="0" borderId="0" xfId="0" applyNumberFormat="1" applyFont="1" applyAlignment="1" applyProtection="1">
      <alignment horizontal="right"/>
    </xf>
    <xf numFmtId="38" fontId="12" fillId="0" borderId="0" xfId="0" applyNumberFormat="1" applyFont="1" applyAlignment="1" applyProtection="1">
      <alignment horizontal="right"/>
    </xf>
    <xf numFmtId="0" fontId="5" fillId="0" borderId="0" xfId="0" applyFont="1" applyAlignment="1" applyProtection="1">
      <alignment horizontal="right"/>
      <protection locked="0"/>
    </xf>
    <xf numFmtId="38" fontId="5" fillId="0" borderId="0" xfId="0" applyNumberFormat="1" applyFont="1" applyAlignment="1" applyProtection="1">
      <alignment horizontal="right"/>
      <protection locked="0"/>
    </xf>
    <xf numFmtId="38" fontId="6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38" fontId="6" fillId="0" borderId="0" xfId="0" applyNumberFormat="1" applyFont="1" applyAlignment="1" applyProtection="1">
      <alignment horizontal="right"/>
    </xf>
    <xf numFmtId="38" fontId="7" fillId="0" borderId="1" xfId="0" applyNumberFormat="1" applyFont="1" applyBorder="1" applyAlignment="1" applyProtection="1">
      <alignment horizontal="right"/>
    </xf>
    <xf numFmtId="0" fontId="10" fillId="0" borderId="0" xfId="0" applyFont="1" applyAlignment="1" applyProtection="1">
      <alignment horizontal="right"/>
      <protection locked="0"/>
    </xf>
    <xf numFmtId="38" fontId="10" fillId="0" borderId="0" xfId="0" applyNumberFormat="1" applyFont="1" applyAlignment="1" applyProtection="1">
      <alignment horizontal="right"/>
      <protection locked="0"/>
    </xf>
    <xf numFmtId="38" fontId="10" fillId="0" borderId="0" xfId="0" applyNumberFormat="1" applyFont="1" applyAlignment="1" applyProtection="1">
      <alignment horizontal="right"/>
    </xf>
    <xf numFmtId="0" fontId="8" fillId="0" borderId="0" xfId="0" applyFont="1" applyBorder="1" applyAlignment="1" applyProtection="1">
      <alignment horizontal="right"/>
    </xf>
    <xf numFmtId="165" fontId="0" fillId="0" borderId="0" xfId="0" applyNumberFormat="1" applyProtection="1">
      <protection locked="0"/>
    </xf>
    <xf numFmtId="0" fontId="5" fillId="0" borderId="0" xfId="0" applyFont="1" applyProtection="1"/>
    <xf numFmtId="0" fontId="8" fillId="0" borderId="0" xfId="0" applyFont="1" applyBorder="1" applyAlignment="1" applyProtection="1">
      <alignment horizontal="left"/>
    </xf>
    <xf numFmtId="0" fontId="8" fillId="0" borderId="0" xfId="0" applyFont="1" applyProtection="1"/>
    <xf numFmtId="0" fontId="15" fillId="0" borderId="0" xfId="0" applyFont="1" applyProtection="1"/>
    <xf numFmtId="0" fontId="10" fillId="0" borderId="0" xfId="0" applyFont="1" applyProtection="1"/>
    <xf numFmtId="38" fontId="19" fillId="0" borderId="0" xfId="0" applyNumberFormat="1" applyFont="1" applyProtection="1">
      <protection locked="0"/>
    </xf>
    <xf numFmtId="38" fontId="19" fillId="0" borderId="0" xfId="0" applyNumberFormat="1" applyFont="1" applyBorder="1" applyProtection="1">
      <protection locked="0"/>
    </xf>
    <xf numFmtId="38" fontId="20" fillId="0" borderId="0" xfId="0" applyNumberFormat="1" applyFont="1"/>
    <xf numFmtId="38" fontId="12" fillId="0" borderId="0" xfId="0" applyNumberFormat="1" applyFont="1" applyFill="1"/>
    <xf numFmtId="38" fontId="6" fillId="0" borderId="1" xfId="0" applyNumberFormat="1" applyFont="1" applyFill="1" applyBorder="1" applyProtection="1"/>
    <xf numFmtId="38" fontId="11" fillId="0" borderId="0" xfId="0" applyNumberFormat="1" applyFont="1" applyFill="1" applyAlignment="1" applyProtection="1">
      <alignment horizontal="centerContinuous"/>
    </xf>
    <xf numFmtId="0" fontId="4" fillId="0" borderId="0" xfId="0" applyFont="1" applyFill="1"/>
    <xf numFmtId="38" fontId="12" fillId="0" borderId="0" xfId="0" applyNumberFormat="1" applyFont="1" applyFill="1" applyAlignment="1" applyProtection="1">
      <alignment horizontal="centerContinuous"/>
    </xf>
    <xf numFmtId="0" fontId="3" fillId="0" borderId="0" xfId="0" applyFont="1" applyFill="1" applyProtection="1">
      <protection locked="0"/>
    </xf>
    <xf numFmtId="0" fontId="12" fillId="0" borderId="0" xfId="0" applyFont="1" applyFill="1"/>
    <xf numFmtId="0" fontId="5" fillId="0" borderId="0" xfId="0" applyFont="1" applyFill="1"/>
    <xf numFmtId="38" fontId="15" fillId="0" borderId="1" xfId="0" applyNumberFormat="1" applyFont="1" applyBorder="1" applyProtection="1"/>
    <xf numFmtId="0" fontId="14" fillId="0" borderId="0" xfId="0" applyFont="1"/>
    <xf numFmtId="38" fontId="5" fillId="0" borderId="0" xfId="0" applyNumberFormat="1" applyFont="1" applyBorder="1"/>
    <xf numFmtId="165" fontId="5" fillId="0" borderId="0" xfId="0" applyNumberFormat="1" applyFont="1" applyProtection="1"/>
    <xf numFmtId="38" fontId="19" fillId="0" borderId="0" xfId="0" applyNumberFormat="1" applyFont="1" applyAlignment="1" applyProtection="1">
      <alignment horizontal="right"/>
      <protection locked="0"/>
    </xf>
    <xf numFmtId="38" fontId="7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Protection="1"/>
    <xf numFmtId="165" fontId="15" fillId="0" borderId="0" xfId="0" applyNumberFormat="1" applyFont="1" applyProtection="1"/>
    <xf numFmtId="165" fontId="10" fillId="0" borderId="0" xfId="0" applyNumberFormat="1" applyFont="1" applyProtection="1"/>
    <xf numFmtId="38" fontId="8" fillId="0" borderId="0" xfId="0" applyNumberFormat="1" applyFont="1" applyBorder="1" applyAlignment="1" applyProtection="1">
      <alignment horizontal="centerContinuous"/>
    </xf>
    <xf numFmtId="165" fontId="5" fillId="0" borderId="0" xfId="0" applyNumberFormat="1" applyFont="1" applyAlignment="1" applyProtection="1">
      <alignment horizontal="centerContinuous"/>
    </xf>
    <xf numFmtId="165" fontId="5" fillId="0" borderId="0" xfId="0" applyNumberFormat="1" applyFont="1"/>
    <xf numFmtId="165" fontId="5" fillId="0" borderId="0" xfId="0" applyNumberFormat="1" applyFont="1" applyFill="1" applyAlignment="1">
      <alignment horizontal="centerContinuous"/>
    </xf>
    <xf numFmtId="165" fontId="8" fillId="0" borderId="0" xfId="0" applyNumberFormat="1" applyFont="1" applyBorder="1" applyAlignment="1" applyProtection="1">
      <alignment horizontal="center"/>
    </xf>
    <xf numFmtId="165" fontId="6" fillId="0" borderId="0" xfId="0" applyNumberFormat="1" applyFont="1"/>
    <xf numFmtId="165" fontId="6" fillId="0" borderId="1" xfId="0" applyNumberFormat="1" applyFont="1" applyBorder="1"/>
    <xf numFmtId="165" fontId="9" fillId="0" borderId="0" xfId="0" applyNumberFormat="1" applyFont="1" applyAlignment="1">
      <alignment horizontal="centerContinuous"/>
    </xf>
    <xf numFmtId="165" fontId="4" fillId="0" borderId="0" xfId="0" applyNumberFormat="1" applyFont="1" applyFill="1" applyAlignment="1">
      <alignment horizontal="centerContinuous"/>
    </xf>
    <xf numFmtId="165" fontId="3" fillId="0" borderId="0" xfId="0" applyNumberFormat="1" applyFont="1" applyFill="1" applyAlignment="1" applyProtection="1">
      <alignment horizontal="centerContinuous"/>
      <protection locked="0"/>
    </xf>
    <xf numFmtId="38" fontId="6" fillId="0" borderId="0" xfId="0" applyNumberFormat="1" applyFont="1" applyFill="1" applyBorder="1" applyProtection="1"/>
    <xf numFmtId="165" fontId="6" fillId="0" borderId="0" xfId="0" applyNumberFormat="1" applyFont="1" applyBorder="1"/>
    <xf numFmtId="165" fontId="8" fillId="0" borderId="0" xfId="0" applyNumberFormat="1" applyFont="1" applyBorder="1" applyAlignment="1" applyProtection="1">
      <alignment horizontal="centerContinuous"/>
    </xf>
    <xf numFmtId="165" fontId="0" fillId="0" borderId="0" xfId="0" applyNumberFormat="1"/>
    <xf numFmtId="165" fontId="15" fillId="0" borderId="1" xfId="0" applyNumberFormat="1" applyFont="1" applyBorder="1"/>
    <xf numFmtId="165" fontId="17" fillId="0" borderId="0" xfId="0" applyNumberFormat="1" applyFont="1"/>
    <xf numFmtId="4" fontId="5" fillId="0" borderId="0" xfId="0" applyNumberFormat="1" applyFont="1"/>
    <xf numFmtId="2" fontId="5" fillId="0" borderId="0" xfId="0" applyNumberFormat="1" applyFont="1"/>
    <xf numFmtId="38" fontId="12" fillId="0" borderId="0" xfId="0" applyNumberFormat="1" applyFont="1" applyAlignment="1">
      <alignment horizontal="right"/>
    </xf>
    <xf numFmtId="38" fontId="5" fillId="0" borderId="0" xfId="0" applyNumberFormat="1" applyFont="1" applyAlignment="1">
      <alignment horizontal="right"/>
    </xf>
    <xf numFmtId="38" fontId="8" fillId="0" borderId="0" xfId="0" applyNumberFormat="1" applyFont="1" applyBorder="1" applyAlignment="1">
      <alignment horizontal="right"/>
    </xf>
    <xf numFmtId="38" fontId="13" fillId="0" borderId="2" xfId="0" applyNumberFormat="1" applyFont="1" applyBorder="1" applyAlignment="1" applyProtection="1">
      <alignment horizontal="right"/>
    </xf>
    <xf numFmtId="38" fontId="10" fillId="0" borderId="0" xfId="0" applyNumberFormat="1" applyFont="1" applyAlignment="1">
      <alignment horizontal="right"/>
    </xf>
    <xf numFmtId="3" fontId="13" fillId="0" borderId="1" xfId="0" applyNumberFormat="1" applyFont="1" applyBorder="1" applyAlignment="1" applyProtection="1">
      <alignment horizontal="right"/>
    </xf>
    <xf numFmtId="0" fontId="20" fillId="0" borderId="0" xfId="0" applyFont="1" applyFill="1" applyProtection="1">
      <protection locked="0"/>
    </xf>
    <xf numFmtId="38" fontId="20" fillId="0" borderId="1" xfId="0" applyNumberFormat="1" applyFont="1" applyBorder="1" applyAlignment="1" applyProtection="1">
      <alignment horizontal="right"/>
    </xf>
    <xf numFmtId="0" fontId="6" fillId="0" borderId="0" xfId="0" applyFont="1" applyAlignment="1" applyProtection="1">
      <alignment horizontal="right"/>
    </xf>
    <xf numFmtId="0" fontId="18" fillId="0" borderId="0" xfId="0" applyFont="1"/>
    <xf numFmtId="0" fontId="21" fillId="0" borderId="0" xfId="0" applyFont="1" applyProtection="1"/>
    <xf numFmtId="0" fontId="22" fillId="0" borderId="0" xfId="0" applyFont="1"/>
    <xf numFmtId="9" fontId="22" fillId="0" borderId="0" xfId="1" applyFont="1" applyAlignment="1">
      <alignment horizontal="center"/>
    </xf>
    <xf numFmtId="165" fontId="6" fillId="0" borderId="0" xfId="0" applyNumberFormat="1" applyFont="1" applyBorder="1" applyProtection="1"/>
    <xf numFmtId="165" fontId="15" fillId="0" borderId="0" xfId="0" applyNumberFormat="1" applyFont="1" applyBorder="1"/>
    <xf numFmtId="38" fontId="23" fillId="0" borderId="0" xfId="0" applyNumberFormat="1" applyFont="1"/>
    <xf numFmtId="38" fontId="25" fillId="0" borderId="1" xfId="0" applyNumberFormat="1" applyFont="1" applyBorder="1" applyProtection="1"/>
    <xf numFmtId="167" fontId="24" fillId="0" borderId="0" xfId="0" applyNumberFormat="1" applyFont="1" applyBorder="1" applyAlignment="1">
      <alignment horizontal="center"/>
    </xf>
    <xf numFmtId="167" fontId="24" fillId="0" borderId="0" xfId="0" applyNumberFormat="1" applyFont="1" applyBorder="1" applyAlignment="1" applyProtection="1">
      <alignment horizontal="center"/>
    </xf>
    <xf numFmtId="38" fontId="8" fillId="0" borderId="0" xfId="0" applyNumberFormat="1" applyFont="1" applyBorder="1" applyAlignment="1">
      <alignment horizontal="center"/>
    </xf>
    <xf numFmtId="38" fontId="22" fillId="0" borderId="0" xfId="0" applyNumberFormat="1" applyFont="1" applyProtection="1"/>
    <xf numFmtId="38" fontId="17" fillId="0" borderId="0" xfId="0" applyNumberFormat="1" applyFont="1"/>
    <xf numFmtId="38" fontId="17" fillId="0" borderId="0" xfId="0" applyNumberFormat="1" applyFont="1" applyProtection="1"/>
    <xf numFmtId="38" fontId="19" fillId="0" borderId="3" xfId="0" applyNumberFormat="1" applyFont="1" applyBorder="1" applyProtection="1">
      <protection locked="0"/>
    </xf>
    <xf numFmtId="38" fontId="6" fillId="0" borderId="3" xfId="0" applyNumberFormat="1" applyFont="1" applyBorder="1" applyProtection="1"/>
    <xf numFmtId="0" fontId="14" fillId="0" borderId="0" xfId="0" applyFont="1" applyAlignment="1">
      <alignment horizontal="right"/>
    </xf>
    <xf numFmtId="38" fontId="14" fillId="0" borderId="3" xfId="0" applyNumberFormat="1" applyFont="1" applyBorder="1" applyProtection="1"/>
    <xf numFmtId="38" fontId="15" fillId="0" borderId="3" xfId="0" applyNumberFormat="1" applyFont="1" applyBorder="1" applyProtection="1"/>
    <xf numFmtId="0" fontId="14" fillId="0" borderId="0" xfId="0" applyFont="1" applyAlignment="1" applyProtection="1">
      <alignment horizontal="right"/>
    </xf>
    <xf numFmtId="38" fontId="27" fillId="0" borderId="0" xfId="0" applyNumberFormat="1" applyFont="1" applyProtection="1"/>
    <xf numFmtId="38" fontId="7" fillId="0" borderId="0" xfId="0" applyNumberFormat="1" applyFont="1" applyProtection="1"/>
    <xf numFmtId="0" fontId="14" fillId="0" borderId="0" xfId="0" applyFont="1" applyBorder="1" applyAlignment="1" applyProtection="1"/>
    <xf numFmtId="165" fontId="28" fillId="0" borderId="0" xfId="0" applyNumberFormat="1" applyFont="1"/>
    <xf numFmtId="165" fontId="28" fillId="0" borderId="0" xfId="0" applyNumberFormat="1" applyFont="1" applyProtection="1"/>
    <xf numFmtId="165" fontId="28" fillId="0" borderId="0" xfId="0" applyNumberFormat="1" applyFont="1" applyBorder="1" applyProtection="1"/>
    <xf numFmtId="165" fontId="29" fillId="0" borderId="0" xfId="0" applyNumberFormat="1" applyFont="1" applyProtection="1">
      <protection locked="0"/>
    </xf>
    <xf numFmtId="38" fontId="22" fillId="0" borderId="0" xfId="0" applyNumberFormat="1" applyFont="1" applyBorder="1" applyProtection="1"/>
    <xf numFmtId="165" fontId="15" fillId="0" borderId="3" xfId="0" applyNumberFormat="1" applyFont="1" applyBorder="1" applyProtection="1"/>
    <xf numFmtId="165" fontId="31" fillId="0" borderId="0" xfId="0" applyNumberFormat="1" applyFont="1" applyBorder="1"/>
    <xf numFmtId="0" fontId="32" fillId="0" borderId="0" xfId="0" applyFont="1" applyAlignment="1">
      <alignment horizontal="centerContinuous"/>
    </xf>
    <xf numFmtId="0" fontId="33" fillId="0" borderId="0" xfId="0" applyFont="1" applyAlignment="1">
      <alignment horizontal="centerContinuous"/>
    </xf>
    <xf numFmtId="38" fontId="33" fillId="0" borderId="0" xfId="0" applyNumberFormat="1" applyFont="1" applyFill="1" applyAlignment="1">
      <alignment horizontal="centerContinuous"/>
    </xf>
    <xf numFmtId="0" fontId="31" fillId="0" borderId="0" xfId="0" applyFont="1" applyAlignment="1">
      <alignment horizontal="centerContinuous"/>
    </xf>
    <xf numFmtId="0" fontId="34" fillId="0" borderId="0" xfId="0" applyFont="1" applyFill="1" applyAlignment="1">
      <alignment horizontal="centerContinuous"/>
    </xf>
    <xf numFmtId="0" fontId="35" fillId="0" borderId="0" xfId="0" applyFont="1" applyFill="1" applyAlignment="1">
      <alignment horizontal="centerContinuous"/>
    </xf>
    <xf numFmtId="38" fontId="35" fillId="0" borderId="0" xfId="0" applyNumberFormat="1" applyFont="1" applyFill="1" applyAlignment="1">
      <alignment horizontal="centerContinuous"/>
    </xf>
    <xf numFmtId="0" fontId="34" fillId="0" borderId="0" xfId="0" applyFont="1" applyFill="1" applyAlignment="1" applyProtection="1">
      <alignment horizontal="centerContinuous"/>
      <protection locked="0"/>
    </xf>
    <xf numFmtId="0" fontId="36" fillId="0" borderId="0" xfId="0" applyFont="1" applyAlignment="1">
      <alignment horizontal="centerContinuous"/>
    </xf>
    <xf numFmtId="38" fontId="37" fillId="0" borderId="0" xfId="0" applyNumberFormat="1" applyFont="1" applyFill="1" applyAlignment="1" applyProtection="1">
      <alignment horizontal="centerContinuous"/>
      <protection locked="0"/>
    </xf>
    <xf numFmtId="0" fontId="35" fillId="0" borderId="0" xfId="0" applyFont="1" applyFill="1" applyAlignment="1" applyProtection="1">
      <alignment horizontal="centerContinuous"/>
      <protection locked="0"/>
    </xf>
    <xf numFmtId="0" fontId="37" fillId="0" borderId="0" xfId="0" applyFont="1" applyFill="1" applyAlignment="1" applyProtection="1">
      <alignment horizontal="centerContinuous"/>
      <protection locked="0"/>
    </xf>
    <xf numFmtId="166" fontId="38" fillId="0" borderId="0" xfId="0" applyNumberFormat="1" applyFont="1" applyFill="1" applyBorder="1" applyAlignment="1" applyProtection="1">
      <alignment horizontal="center"/>
      <protection locked="0"/>
    </xf>
    <xf numFmtId="166" fontId="38" fillId="0" borderId="0" xfId="0" applyNumberFormat="1" applyFont="1" applyFill="1" applyBorder="1" applyAlignment="1" applyProtection="1">
      <alignment horizontal="center"/>
    </xf>
    <xf numFmtId="38" fontId="31" fillId="0" borderId="0" xfId="0" applyNumberFormat="1" applyFont="1" applyFill="1"/>
    <xf numFmtId="38" fontId="31" fillId="0" borderId="0" xfId="0" applyNumberFormat="1" applyFont="1" applyFill="1" applyProtection="1"/>
    <xf numFmtId="38" fontId="31" fillId="0" borderId="0" xfId="0" applyNumberFormat="1" applyFont="1" applyFill="1" applyProtection="1">
      <protection locked="0"/>
    </xf>
    <xf numFmtId="0" fontId="40" fillId="0" borderId="0" xfId="0" applyFont="1" applyAlignment="1" applyProtection="1">
      <alignment horizontal="centerContinuous"/>
    </xf>
    <xf numFmtId="0" fontId="33" fillId="0" borderId="0" xfId="0" applyFont="1" applyAlignment="1" applyProtection="1">
      <alignment horizontal="centerContinuous"/>
    </xf>
    <xf numFmtId="0" fontId="40" fillId="0" borderId="0" xfId="0" quotePrefix="1" applyFont="1" applyAlignment="1" applyProtection="1">
      <alignment horizontal="centerContinuous"/>
    </xf>
    <xf numFmtId="0" fontId="31" fillId="0" borderId="0" xfId="0" applyFont="1" applyAlignment="1" applyProtection="1">
      <alignment horizontal="centerContinuous"/>
    </xf>
    <xf numFmtId="38" fontId="31" fillId="0" borderId="0" xfId="0" applyNumberFormat="1" applyFont="1" applyAlignment="1" applyProtection="1">
      <alignment horizontal="centerContinuous"/>
    </xf>
    <xf numFmtId="0" fontId="34" fillId="0" borderId="0" xfId="0" applyFont="1" applyAlignment="1" applyProtection="1">
      <alignment horizontal="centerContinuous"/>
    </xf>
    <xf numFmtId="0" fontId="35" fillId="0" borderId="0" xfId="0" applyFont="1" applyAlignment="1" applyProtection="1">
      <alignment horizontal="centerContinuous"/>
    </xf>
    <xf numFmtId="0" fontId="37" fillId="0" borderId="0" xfId="0" applyFont="1" applyAlignment="1" applyProtection="1">
      <alignment horizontal="centerContinuous"/>
      <protection locked="0"/>
    </xf>
    <xf numFmtId="38" fontId="37" fillId="0" borderId="0" xfId="0" applyNumberFormat="1" applyFont="1" applyAlignment="1" applyProtection="1">
      <alignment horizontal="centerContinuous"/>
      <protection locked="0"/>
    </xf>
    <xf numFmtId="167" fontId="38" fillId="0" borderId="0" xfId="0" applyNumberFormat="1" applyFont="1" applyBorder="1" applyAlignment="1" applyProtection="1">
      <alignment horizontal="center"/>
      <protection locked="0"/>
    </xf>
    <xf numFmtId="38" fontId="31" fillId="0" borderId="0" xfId="0" applyNumberFormat="1" applyFont="1" applyProtection="1">
      <protection locked="0"/>
    </xf>
    <xf numFmtId="38" fontId="31" fillId="0" borderId="0" xfId="0" applyNumberFormat="1" applyFont="1" applyProtection="1"/>
    <xf numFmtId="38" fontId="31" fillId="0" borderId="0" xfId="0" applyNumberFormat="1" applyFont="1" applyBorder="1" applyProtection="1">
      <protection locked="0"/>
    </xf>
    <xf numFmtId="0" fontId="40" fillId="0" borderId="0" xfId="0" applyFont="1" applyAlignment="1">
      <alignment horizontal="centerContinuous"/>
    </xf>
    <xf numFmtId="38" fontId="33" fillId="0" borderId="0" xfId="0" applyNumberFormat="1" applyFont="1" applyAlignment="1">
      <alignment horizontal="centerContinuous"/>
    </xf>
    <xf numFmtId="0" fontId="40" fillId="0" borderId="0" xfId="0" quotePrefix="1" applyFont="1" applyAlignment="1">
      <alignment horizontal="centerContinuous"/>
    </xf>
    <xf numFmtId="0" fontId="41" fillId="0" borderId="0" xfId="0" applyFont="1" applyAlignment="1">
      <alignment horizontal="centerContinuous"/>
    </xf>
    <xf numFmtId="0" fontId="35" fillId="0" borderId="0" xfId="0" applyFont="1" applyAlignment="1">
      <alignment horizontal="centerContinuous"/>
    </xf>
    <xf numFmtId="38" fontId="35" fillId="0" borderId="0" xfId="0" applyNumberFormat="1" applyFont="1" applyAlignment="1">
      <alignment horizontal="centerContinuous"/>
    </xf>
    <xf numFmtId="0" fontId="41" fillId="0" borderId="0" xfId="0" applyFont="1" applyAlignment="1" applyProtection="1">
      <alignment horizontal="centerContinuous"/>
      <protection locked="0"/>
    </xf>
    <xf numFmtId="38" fontId="36" fillId="0" borderId="0" xfId="0" applyNumberFormat="1" applyFont="1" applyProtection="1">
      <protection locked="0"/>
    </xf>
    <xf numFmtId="38" fontId="36" fillId="0" borderId="0" xfId="0" applyNumberFormat="1" applyFont="1"/>
    <xf numFmtId="165" fontId="36" fillId="0" borderId="0" xfId="0" applyNumberFormat="1" applyFont="1"/>
    <xf numFmtId="38" fontId="36" fillId="0" borderId="0" xfId="0" applyNumberFormat="1" applyFont="1" applyProtection="1"/>
    <xf numFmtId="167" fontId="38" fillId="0" borderId="0" xfId="0" applyNumberFormat="1" applyFont="1" applyBorder="1" applyAlignment="1" applyProtection="1">
      <alignment horizontal="center"/>
    </xf>
    <xf numFmtId="38" fontId="42" fillId="0" borderId="0" xfId="0" applyNumberFormat="1" applyFont="1" applyProtection="1"/>
    <xf numFmtId="38" fontId="31" fillId="0" borderId="1" xfId="0" applyNumberFormat="1" applyFont="1" applyBorder="1" applyProtection="1">
      <protection locked="0"/>
    </xf>
    <xf numFmtId="38" fontId="42" fillId="0" borderId="0" xfId="0" applyNumberFormat="1" applyFont="1" applyBorder="1" applyProtection="1"/>
    <xf numFmtId="38" fontId="31" fillId="0" borderId="0" xfId="0" applyNumberFormat="1" applyFont="1" applyFill="1" applyBorder="1" applyProtection="1">
      <protection locked="0"/>
    </xf>
    <xf numFmtId="167" fontId="38" fillId="0" borderId="0" xfId="0" applyNumberFormat="1" applyFont="1" applyBorder="1" applyAlignment="1">
      <alignment horizontal="center"/>
    </xf>
    <xf numFmtId="38" fontId="31" fillId="0" borderId="0" xfId="0" applyNumberFormat="1" applyFont="1" applyBorder="1" applyProtection="1"/>
    <xf numFmtId="38" fontId="31" fillId="0" borderId="0" xfId="0" applyNumberFormat="1" applyFont="1"/>
    <xf numFmtId="38" fontId="31" fillId="0" borderId="3" xfId="0" applyNumberFormat="1" applyFont="1" applyBorder="1" applyProtection="1">
      <protection locked="0"/>
    </xf>
    <xf numFmtId="0" fontId="37" fillId="0" borderId="0" xfId="0" applyFont="1" applyAlignment="1" applyProtection="1">
      <alignment horizontal="centerContinuous"/>
    </xf>
    <xf numFmtId="38" fontId="31" fillId="0" borderId="0" xfId="0" applyNumberFormat="1" applyFont="1" applyAlignment="1" applyProtection="1">
      <alignment horizontal="right"/>
      <protection locked="0"/>
    </xf>
    <xf numFmtId="0" fontId="34" fillId="0" borderId="0" xfId="0" applyFont="1" applyAlignment="1" applyProtection="1">
      <alignment horizontal="centerContinuous"/>
      <protection locked="0"/>
    </xf>
    <xf numFmtId="38" fontId="31" fillId="0" borderId="1" xfId="0" applyNumberFormat="1" applyFont="1" applyBorder="1" applyAlignment="1" applyProtection="1">
      <alignment horizontal="right"/>
    </xf>
    <xf numFmtId="0" fontId="34" fillId="0" borderId="0" xfId="0" applyFont="1" applyAlignment="1">
      <alignment horizontal="centerContinuous"/>
    </xf>
    <xf numFmtId="38" fontId="36" fillId="0" borderId="0" xfId="0" applyNumberFormat="1" applyFont="1" applyAlignment="1" applyProtection="1">
      <protection locked="0"/>
    </xf>
    <xf numFmtId="38" fontId="36" fillId="0" borderId="1" xfId="0" applyNumberFormat="1" applyFont="1" applyBorder="1"/>
    <xf numFmtId="165" fontId="31" fillId="0" borderId="0" xfId="0" applyNumberFormat="1" applyFont="1"/>
    <xf numFmtId="165" fontId="36" fillId="0" borderId="0" xfId="0" applyNumberFormat="1" applyFont="1" applyProtection="1">
      <protection locked="0"/>
    </xf>
    <xf numFmtId="38" fontId="28" fillId="0" borderId="0" xfId="0" applyNumberFormat="1" applyFont="1" applyProtection="1">
      <protection locked="0"/>
    </xf>
    <xf numFmtId="38" fontId="0" fillId="0" borderId="3" xfId="0" applyNumberFormat="1" applyBorder="1"/>
    <xf numFmtId="38" fontId="1" fillId="0" borderId="3" xfId="0" applyNumberFormat="1" applyFont="1" applyBorder="1"/>
    <xf numFmtId="165" fontId="30" fillId="0" borderId="3" xfId="0" applyNumberFormat="1" applyFont="1" applyBorder="1"/>
    <xf numFmtId="165" fontId="0" fillId="0" borderId="3" xfId="0" applyNumberFormat="1" applyBorder="1"/>
    <xf numFmtId="165" fontId="31" fillId="0" borderId="0" xfId="0" applyNumberFormat="1" applyFont="1" applyBorder="1" applyProtection="1"/>
    <xf numFmtId="165" fontId="28" fillId="0" borderId="3" xfId="0" applyNumberFormat="1" applyFont="1" applyBorder="1" applyProtection="1"/>
    <xf numFmtId="38" fontId="7" fillId="0" borderId="3" xfId="0" applyNumberFormat="1" applyFont="1" applyBorder="1" applyProtection="1"/>
    <xf numFmtId="165" fontId="31" fillId="0" borderId="0" xfId="0" applyNumberFormat="1" applyFont="1" applyProtection="1"/>
    <xf numFmtId="38" fontId="31" fillId="0" borderId="1" xfId="0" applyNumberFormat="1" applyFont="1" applyBorder="1" applyProtection="1"/>
    <xf numFmtId="165" fontId="31" fillId="0" borderId="3" xfId="0" applyNumberFormat="1" applyFont="1" applyBorder="1" applyProtection="1"/>
    <xf numFmtId="38" fontId="31" fillId="0" borderId="3" xfId="0" applyNumberFormat="1" applyFont="1" applyBorder="1" applyProtection="1"/>
    <xf numFmtId="38" fontId="28" fillId="0" borderId="3" xfId="0" applyNumberFormat="1" applyFont="1" applyBorder="1" applyProtection="1"/>
    <xf numFmtId="165" fontId="42" fillId="0" borderId="0" xfId="0" applyNumberFormat="1" applyFont="1" applyBorder="1"/>
    <xf numFmtId="165" fontId="42" fillId="0" borderId="1" xfId="0" applyNumberFormat="1" applyFont="1" applyBorder="1"/>
    <xf numFmtId="38" fontId="30" fillId="0" borderId="3" xfId="0" applyNumberFormat="1" applyFont="1" applyBorder="1"/>
    <xf numFmtId="38" fontId="14" fillId="0" borderId="1" xfId="0" applyNumberFormat="1" applyFont="1" applyBorder="1" applyProtection="1">
      <protection locked="0"/>
    </xf>
    <xf numFmtId="38" fontId="14" fillId="0" borderId="1" xfId="0" applyNumberFormat="1" applyFont="1" applyBorder="1" applyProtection="1"/>
    <xf numFmtId="38" fontId="14" fillId="0" borderId="1" xfId="0" applyNumberFormat="1" applyFont="1" applyBorder="1"/>
    <xf numFmtId="38" fontId="45" fillId="0" borderId="3" xfId="0" applyNumberFormat="1" applyFont="1" applyBorder="1"/>
    <xf numFmtId="165" fontId="14" fillId="0" borderId="3" xfId="0" applyNumberFormat="1" applyFont="1" applyBorder="1" applyProtection="1"/>
    <xf numFmtId="38" fontId="39" fillId="0" borderId="0" xfId="0" applyNumberFormat="1" applyFont="1" applyProtection="1">
      <protection locked="0"/>
    </xf>
    <xf numFmtId="38" fontId="39" fillId="0" borderId="3" xfId="0" applyNumberFormat="1" applyFont="1" applyBorder="1" applyProtection="1"/>
    <xf numFmtId="38" fontId="39" fillId="0" borderId="0" xfId="0" applyNumberFormat="1" applyFont="1" applyProtection="1"/>
    <xf numFmtId="38" fontId="14" fillId="0" borderId="3" xfId="0" applyNumberFormat="1" applyFont="1" applyFill="1" applyBorder="1" applyProtection="1"/>
    <xf numFmtId="38" fontId="14" fillId="0" borderId="6" xfId="0" applyNumberFormat="1" applyFont="1" applyBorder="1" applyProtection="1"/>
    <xf numFmtId="38" fontId="14" fillId="0" borderId="5" xfId="0" applyNumberFormat="1" applyFont="1" applyBorder="1" applyProtection="1"/>
    <xf numFmtId="165" fontId="14" fillId="0" borderId="5" xfId="0" applyNumberFormat="1" applyFont="1" applyBorder="1" applyProtection="1"/>
    <xf numFmtId="165" fontId="14" fillId="0" borderId="6" xfId="0" applyNumberFormat="1" applyFont="1" applyBorder="1"/>
    <xf numFmtId="38" fontId="36" fillId="0" borderId="3" xfId="0" applyNumberFormat="1" applyFont="1" applyBorder="1" applyProtection="1">
      <protection locked="0"/>
    </xf>
    <xf numFmtId="165" fontId="50" fillId="0" borderId="1" xfId="0" applyNumberFormat="1" applyFont="1" applyBorder="1"/>
    <xf numFmtId="38" fontId="6" fillId="0" borderId="2" xfId="0" applyNumberFormat="1" applyFont="1" applyBorder="1" applyAlignment="1" applyProtection="1">
      <alignment horizontal="right"/>
    </xf>
    <xf numFmtId="38" fontId="7" fillId="0" borderId="2" xfId="0" applyNumberFormat="1" applyFont="1" applyBorder="1" applyAlignment="1" applyProtection="1">
      <alignment horizontal="right"/>
    </xf>
    <xf numFmtId="0" fontId="7" fillId="0" borderId="0" xfId="0" applyFont="1" applyAlignment="1">
      <alignment horizontal="center"/>
    </xf>
    <xf numFmtId="38" fontId="0" fillId="0" borderId="3" xfId="0" applyNumberFormat="1" applyFill="1" applyBorder="1"/>
    <xf numFmtId="0" fontId="6" fillId="0" borderId="0" xfId="2" applyFont="1"/>
    <xf numFmtId="0" fontId="8" fillId="0" borderId="0" xfId="2" applyFont="1" applyBorder="1" applyAlignment="1">
      <alignment horizontal="left"/>
    </xf>
    <xf numFmtId="3" fontId="12" fillId="0" borderId="0" xfId="2" applyNumberFormat="1" applyFont="1"/>
    <xf numFmtId="3" fontId="12" fillId="0" borderId="0" xfId="2" applyNumberFormat="1" applyFont="1" applyProtection="1"/>
    <xf numFmtId="165" fontId="6" fillId="0" borderId="0" xfId="2" applyNumberFormat="1" applyFont="1"/>
    <xf numFmtId="3" fontId="8" fillId="0" borderId="0" xfId="2" applyNumberFormat="1" applyFont="1" applyBorder="1" applyAlignment="1" applyProtection="1">
      <alignment horizontal="centerContinuous"/>
    </xf>
    <xf numFmtId="165" fontId="8" fillId="0" borderId="0" xfId="2" applyNumberFormat="1" applyFont="1" applyBorder="1" applyAlignment="1" applyProtection="1">
      <alignment horizontal="centerContinuous"/>
    </xf>
    <xf numFmtId="0" fontId="51" fillId="0" borderId="0" xfId="2"/>
    <xf numFmtId="0" fontId="38" fillId="0" borderId="0" xfId="2" applyNumberFormat="1" applyFont="1" applyBorder="1" applyAlignment="1">
      <alignment horizontal="center"/>
    </xf>
    <xf numFmtId="3" fontId="8" fillId="0" borderId="0" xfId="2" applyNumberFormat="1" applyFont="1" applyBorder="1" applyAlignment="1" applyProtection="1">
      <alignment horizontal="center"/>
    </xf>
    <xf numFmtId="165" fontId="8" fillId="0" borderId="0" xfId="2" applyNumberFormat="1" applyFont="1" applyBorder="1" applyAlignment="1" applyProtection="1">
      <alignment horizontal="center"/>
    </xf>
    <xf numFmtId="0" fontId="8" fillId="0" borderId="0" xfId="2" applyFont="1"/>
    <xf numFmtId="3" fontId="31" fillId="0" borderId="0" xfId="2" applyNumberFormat="1" applyFont="1"/>
    <xf numFmtId="3" fontId="6" fillId="0" borderId="0" xfId="2" applyNumberFormat="1" applyFont="1" applyProtection="1"/>
    <xf numFmtId="3" fontId="31" fillId="0" borderId="1" xfId="2" applyNumberFormat="1" applyFont="1" applyBorder="1" applyAlignment="1" applyProtection="1">
      <alignment horizontal="right"/>
      <protection locked="0"/>
    </xf>
    <xf numFmtId="165" fontId="6" fillId="0" borderId="0" xfId="2" applyNumberFormat="1" applyFont="1" applyBorder="1"/>
    <xf numFmtId="0" fontId="7" fillId="0" borderId="0" xfId="2" applyFont="1" applyAlignment="1">
      <alignment horizontal="right"/>
    </xf>
    <xf numFmtId="3" fontId="7" fillId="0" borderId="6" xfId="2" applyNumberFormat="1" applyFont="1" applyBorder="1" applyProtection="1"/>
    <xf numFmtId="165" fontId="6" fillId="0" borderId="6" xfId="2" applyNumberFormat="1" applyFont="1" applyBorder="1"/>
    <xf numFmtId="0" fontId="7" fillId="0" borderId="0" xfId="2" applyFont="1"/>
    <xf numFmtId="3" fontId="7" fillId="0" borderId="0" xfId="2" applyNumberFormat="1" applyFont="1" applyBorder="1" applyProtection="1"/>
    <xf numFmtId="3" fontId="31" fillId="0" borderId="0" xfId="2" applyNumberFormat="1" applyFont="1" applyBorder="1" applyAlignment="1" applyProtection="1">
      <alignment horizontal="right"/>
      <protection locked="0"/>
    </xf>
    <xf numFmtId="3" fontId="31" fillId="0" borderId="0" xfId="2" applyNumberFormat="1" applyFont="1" applyBorder="1" applyProtection="1"/>
    <xf numFmtId="165" fontId="31" fillId="0" borderId="0" xfId="2" applyNumberFormat="1" applyFont="1" applyBorder="1"/>
    <xf numFmtId="3" fontId="28" fillId="0" borderId="1" xfId="2" applyNumberFormat="1" applyFont="1" applyBorder="1" applyAlignment="1" applyProtection="1">
      <alignment horizontal="right"/>
      <protection locked="0"/>
    </xf>
    <xf numFmtId="3" fontId="28" fillId="0" borderId="1" xfId="2" applyNumberFormat="1" applyFont="1" applyBorder="1" applyProtection="1"/>
    <xf numFmtId="165" fontId="28" fillId="0" borderId="1" xfId="2" applyNumberFormat="1" applyFont="1" applyBorder="1"/>
    <xf numFmtId="3" fontId="7" fillId="0" borderId="4" xfId="2" applyNumberFormat="1" applyFont="1" applyBorder="1" applyAlignment="1" applyProtection="1">
      <alignment horizontal="right"/>
    </xf>
    <xf numFmtId="3" fontId="7" fillId="0" borderId="4" xfId="2" applyNumberFormat="1" applyFont="1" applyBorder="1" applyProtection="1"/>
    <xf numFmtId="3" fontId="14" fillId="0" borderId="5" xfId="2" applyNumberFormat="1" applyFont="1" applyBorder="1" applyAlignment="1" applyProtection="1">
      <alignment horizontal="right"/>
    </xf>
    <xf numFmtId="165" fontId="7" fillId="0" borderId="0" xfId="2" applyNumberFormat="1" applyFont="1"/>
    <xf numFmtId="0" fontId="17" fillId="0" borderId="0" xfId="2" applyFont="1"/>
    <xf numFmtId="3" fontId="17" fillId="0" borderId="0" xfId="2" applyNumberFormat="1" applyFont="1"/>
    <xf numFmtId="3" fontId="17" fillId="0" borderId="0" xfId="2" applyNumberFormat="1" applyFont="1" applyProtection="1"/>
    <xf numFmtId="165" fontId="17" fillId="0" borderId="0" xfId="2" applyNumberFormat="1" applyFont="1"/>
    <xf numFmtId="0" fontId="48" fillId="0" borderId="0" xfId="2" applyFont="1"/>
    <xf numFmtId="3" fontId="6" fillId="0" borderId="0" xfId="2" applyNumberFormat="1" applyFont="1"/>
    <xf numFmtId="38" fontId="36" fillId="0" borderId="3" xfId="0" applyNumberFormat="1" applyFont="1" applyBorder="1"/>
    <xf numFmtId="165" fontId="39" fillId="0" borderId="3" xfId="0" applyNumberFormat="1" applyFont="1" applyBorder="1" applyProtection="1"/>
    <xf numFmtId="165" fontId="47" fillId="0" borderId="5" xfId="0" applyNumberFormat="1" applyFont="1" applyBorder="1" applyProtection="1"/>
    <xf numFmtId="38" fontId="14" fillId="0" borderId="0" xfId="0" applyNumberFormat="1" applyFont="1" applyAlignment="1">
      <alignment horizontal="right"/>
    </xf>
    <xf numFmtId="38" fontId="7" fillId="0" borderId="0" xfId="0" applyNumberFormat="1" applyFont="1" applyAlignment="1" applyProtection="1">
      <alignment horizontal="right"/>
    </xf>
    <xf numFmtId="38" fontId="30" fillId="0" borderId="0" xfId="0" applyNumberFormat="1" applyFont="1"/>
    <xf numFmtId="38" fontId="30" fillId="0" borderId="1" xfId="0" applyNumberFormat="1" applyFont="1" applyBorder="1"/>
    <xf numFmtId="38" fontId="30" fillId="0" borderId="2" xfId="0" applyNumberFormat="1" applyFont="1" applyBorder="1"/>
    <xf numFmtId="3" fontId="31" fillId="0" borderId="1" xfId="2" applyNumberFormat="1" applyFont="1" applyBorder="1" applyProtection="1"/>
    <xf numFmtId="165" fontId="36" fillId="0" borderId="3" xfId="0" applyNumberFormat="1" applyFont="1" applyBorder="1"/>
    <xf numFmtId="0" fontId="2" fillId="0" borderId="0" xfId="0" applyFont="1"/>
    <xf numFmtId="38" fontId="36" fillId="0" borderId="0" xfId="0" applyNumberFormat="1" applyFont="1" applyBorder="1"/>
    <xf numFmtId="0" fontId="5" fillId="0" borderId="0" xfId="3" applyFont="1" applyProtection="1"/>
    <xf numFmtId="0" fontId="16" fillId="0" borderId="0" xfId="3" applyFont="1" applyBorder="1" applyAlignment="1" applyProtection="1">
      <alignment horizontal="center"/>
    </xf>
    <xf numFmtId="0" fontId="11" fillId="0" borderId="0" xfId="3" applyFont="1" applyFill="1" applyAlignment="1" applyProtection="1">
      <alignment horizontal="centerContinuous"/>
      <protection locked="0"/>
    </xf>
    <xf numFmtId="0" fontId="8" fillId="0" borderId="0" xfId="3" applyFont="1" applyBorder="1" applyAlignment="1" applyProtection="1">
      <alignment horizontal="left"/>
    </xf>
    <xf numFmtId="38" fontId="12" fillId="0" borderId="0" xfId="3" applyNumberFormat="1" applyFont="1" applyProtection="1"/>
    <xf numFmtId="165" fontId="5" fillId="0" borderId="0" xfId="3" applyNumberFormat="1" applyFont="1" applyProtection="1"/>
    <xf numFmtId="38" fontId="8" fillId="0" borderId="0" xfId="3" applyNumberFormat="1" applyFont="1" applyBorder="1" applyAlignment="1" applyProtection="1">
      <alignment horizontal="centerContinuous"/>
    </xf>
    <xf numFmtId="165" fontId="8" fillId="0" borderId="0" xfId="3" applyNumberFormat="1" applyFont="1" applyBorder="1" applyAlignment="1" applyProtection="1">
      <alignment horizontal="centerContinuous"/>
    </xf>
    <xf numFmtId="0" fontId="8" fillId="0" borderId="0" xfId="3" applyFont="1" applyProtection="1"/>
    <xf numFmtId="0" fontId="2" fillId="0" borderId="0" xfId="3" applyProtection="1"/>
    <xf numFmtId="167" fontId="24" fillId="0" borderId="0" xfId="3" applyNumberFormat="1" applyFont="1" applyBorder="1" applyAlignment="1" applyProtection="1">
      <alignment horizontal="center"/>
    </xf>
    <xf numFmtId="38" fontId="8" fillId="0" borderId="0" xfId="3" applyNumberFormat="1" applyFont="1" applyBorder="1" applyAlignment="1" applyProtection="1">
      <alignment horizontal="center"/>
    </xf>
    <xf numFmtId="165" fontId="8" fillId="0" borderId="0" xfId="3" applyNumberFormat="1" applyFont="1" applyBorder="1" applyAlignment="1" applyProtection="1">
      <alignment horizontal="center"/>
    </xf>
    <xf numFmtId="38" fontId="5" fillId="0" borderId="0" xfId="3" applyNumberFormat="1" applyFont="1" applyProtection="1"/>
    <xf numFmtId="0" fontId="15" fillId="0" borderId="0" xfId="3" applyFont="1" applyProtection="1"/>
    <xf numFmtId="38" fontId="15" fillId="0" borderId="0" xfId="3" applyNumberFormat="1" applyFont="1" applyBorder="1" applyProtection="1"/>
    <xf numFmtId="165" fontId="15" fillId="0" borderId="0" xfId="3" applyNumberFormat="1" applyFont="1" applyProtection="1"/>
    <xf numFmtId="38" fontId="31" fillId="0" borderId="0" xfId="3" applyNumberFormat="1" applyFont="1" applyFill="1" applyBorder="1" applyProtection="1">
      <protection locked="0"/>
    </xf>
    <xf numFmtId="38" fontId="31" fillId="0" borderId="0" xfId="3" applyNumberFormat="1" applyFont="1" applyBorder="1" applyProtection="1"/>
    <xf numFmtId="165" fontId="31" fillId="0" borderId="0" xfId="3" applyNumberFormat="1" applyFont="1" applyProtection="1"/>
    <xf numFmtId="38" fontId="31" fillId="0" borderId="3" xfId="3" applyNumberFormat="1" applyFont="1" applyFill="1" applyBorder="1" applyProtection="1">
      <protection locked="0"/>
    </xf>
    <xf numFmtId="38" fontId="31" fillId="0" borderId="3" xfId="3" applyNumberFormat="1" applyFont="1" applyBorder="1" applyProtection="1"/>
    <xf numFmtId="165" fontId="31" fillId="0" borderId="3" xfId="3" applyNumberFormat="1" applyFont="1" applyBorder="1" applyProtection="1"/>
    <xf numFmtId="0" fontId="14" fillId="0" borderId="0" xfId="3" applyFont="1" applyAlignment="1" applyProtection="1">
      <alignment horizontal="right"/>
    </xf>
    <xf numFmtId="38" fontId="7" fillId="0" borderId="5" xfId="3" applyNumberFormat="1" applyFont="1" applyFill="1" applyBorder="1" applyProtection="1"/>
    <xf numFmtId="38" fontId="7" fillId="0" borderId="5" xfId="3" applyNumberFormat="1" applyFont="1" applyBorder="1" applyProtection="1"/>
    <xf numFmtId="0" fontId="10" fillId="0" borderId="0" xfId="3" applyFont="1" applyProtection="1"/>
    <xf numFmtId="38" fontId="31" fillId="0" borderId="0" xfId="3" applyNumberFormat="1" applyFont="1" applyProtection="1">
      <protection locked="0"/>
    </xf>
    <xf numFmtId="38" fontId="31" fillId="0" borderId="0" xfId="3" applyNumberFormat="1" applyFont="1" applyProtection="1"/>
    <xf numFmtId="165" fontId="31" fillId="0" borderId="0" xfId="3" applyNumberFormat="1" applyFont="1" applyBorder="1" applyProtection="1"/>
    <xf numFmtId="165" fontId="28" fillId="0" borderId="0" xfId="3" applyNumberFormat="1" applyFont="1" applyBorder="1" applyProtection="1"/>
    <xf numFmtId="38" fontId="42" fillId="0" borderId="0" xfId="3" applyNumberFormat="1" applyFont="1" applyBorder="1" applyProtection="1"/>
    <xf numFmtId="38" fontId="31" fillId="0" borderId="0" xfId="3" applyNumberFormat="1" applyFont="1" applyFill="1" applyProtection="1"/>
    <xf numFmtId="165" fontId="31" fillId="0" borderId="0" xfId="3" applyNumberFormat="1" applyFont="1" applyFill="1" applyBorder="1" applyProtection="1"/>
    <xf numFmtId="0" fontId="7" fillId="0" borderId="0" xfId="3" applyFont="1" applyProtection="1"/>
    <xf numFmtId="38" fontId="10" fillId="0" borderId="0" xfId="3" applyNumberFormat="1" applyFont="1" applyProtection="1"/>
    <xf numFmtId="165" fontId="10" fillId="0" borderId="0" xfId="3" applyNumberFormat="1" applyFont="1" applyProtection="1"/>
    <xf numFmtId="0" fontId="52" fillId="0" borderId="0" xfId="3" applyFont="1" applyProtection="1"/>
    <xf numFmtId="38" fontId="31" fillId="0" borderId="0" xfId="3" applyNumberFormat="1" applyFont="1" applyBorder="1" applyProtection="1">
      <protection locked="0"/>
    </xf>
    <xf numFmtId="165" fontId="49" fillId="0" borderId="0" xfId="3" applyNumberFormat="1" applyFont="1" applyBorder="1" applyProtection="1"/>
    <xf numFmtId="165" fontId="39" fillId="0" borderId="0" xfId="3" applyNumberFormat="1" applyFont="1" applyBorder="1" applyProtection="1"/>
    <xf numFmtId="38" fontId="31" fillId="0" borderId="3" xfId="3" applyNumberFormat="1" applyFont="1" applyBorder="1" applyProtection="1">
      <protection locked="0"/>
    </xf>
    <xf numFmtId="165" fontId="39" fillId="0" borderId="3" xfId="3" applyNumberFormat="1" applyFont="1" applyBorder="1" applyProtection="1"/>
    <xf numFmtId="0" fontId="7" fillId="0" borderId="0" xfId="3" applyFont="1" applyAlignment="1" applyProtection="1">
      <alignment horizontal="right"/>
    </xf>
    <xf numFmtId="38" fontId="7" fillId="0" borderId="7" xfId="3" applyNumberFormat="1" applyFont="1" applyBorder="1" applyProtection="1"/>
    <xf numFmtId="0" fontId="14" fillId="0" borderId="0" xfId="3" applyFont="1" applyBorder="1" applyAlignment="1" applyProtection="1">
      <alignment horizontal="right"/>
    </xf>
    <xf numFmtId="38" fontId="14" fillId="0" borderId="0" xfId="3" applyNumberFormat="1" applyFont="1" applyBorder="1" applyProtection="1"/>
    <xf numFmtId="165" fontId="50" fillId="0" borderId="0" xfId="3" applyNumberFormat="1" applyFont="1" applyBorder="1" applyProtection="1"/>
    <xf numFmtId="0" fontId="10" fillId="0" borderId="0" xfId="3" applyFont="1" applyBorder="1" applyProtection="1"/>
    <xf numFmtId="38" fontId="10" fillId="0" borderId="0" xfId="3" applyNumberFormat="1" applyFont="1" applyBorder="1" applyProtection="1"/>
    <xf numFmtId="165" fontId="10" fillId="0" borderId="0" xfId="3" applyNumberFormat="1" applyFont="1" applyBorder="1" applyProtection="1"/>
    <xf numFmtId="38" fontId="19" fillId="0" borderId="0" xfId="3" applyNumberFormat="1" applyFont="1" applyProtection="1">
      <protection locked="0"/>
    </xf>
    <xf numFmtId="38" fontId="7" fillId="0" borderId="3" xfId="3" applyNumberFormat="1" applyFont="1" applyBorder="1" applyProtection="1"/>
    <xf numFmtId="38" fontId="5" fillId="0" borderId="0" xfId="3" applyNumberFormat="1" applyFont="1" applyBorder="1" applyProtection="1"/>
    <xf numFmtId="165" fontId="5" fillId="0" borderId="0" xfId="3" applyNumberFormat="1" applyFont="1" applyBorder="1" applyProtection="1"/>
    <xf numFmtId="0" fontId="5" fillId="0" borderId="0" xfId="3" applyFont="1" applyBorder="1" applyProtection="1"/>
    <xf numFmtId="0" fontId="15" fillId="0" borderId="0" xfId="3" applyFont="1" applyBorder="1" applyProtection="1"/>
    <xf numFmtId="0" fontId="7" fillId="0" borderId="0" xfId="3" applyFont="1" applyBorder="1" applyProtection="1"/>
    <xf numFmtId="0" fontId="52" fillId="0" borderId="0" xfId="3" applyFont="1" applyBorder="1" applyProtection="1"/>
    <xf numFmtId="165" fontId="47" fillId="0" borderId="3" xfId="0" applyNumberFormat="1" applyFont="1" applyBorder="1" applyProtection="1"/>
    <xf numFmtId="0" fontId="1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16" fillId="0" borderId="0" xfId="3" applyFont="1" applyBorder="1" applyAlignment="1" applyProtection="1">
      <alignment horizontal="center"/>
    </xf>
    <xf numFmtId="0" fontId="5" fillId="0" borderId="0" xfId="0" applyFont="1" applyProtection="1">
      <protection locked="0"/>
    </xf>
    <xf numFmtId="166" fontId="38" fillId="0" borderId="0" xfId="3" applyNumberFormat="1" applyFont="1" applyFill="1" applyBorder="1" applyAlignment="1" applyProtection="1">
      <alignment horizontal="center"/>
      <protection locked="0"/>
    </xf>
    <xf numFmtId="166" fontId="38" fillId="0" borderId="0" xfId="3" applyNumberFormat="1" applyFont="1" applyFill="1" applyBorder="1" applyAlignment="1" applyProtection="1">
      <alignment horizontal="center"/>
    </xf>
    <xf numFmtId="165" fontId="43" fillId="0" borderId="2" xfId="0" applyNumberFormat="1" applyFont="1" applyBorder="1" applyProtection="1">
      <protection locked="0"/>
    </xf>
    <xf numFmtId="165" fontId="29" fillId="0" borderId="0" xfId="0" applyNumberFormat="1" applyFont="1"/>
    <xf numFmtId="165" fontId="28" fillId="0" borderId="0" xfId="3" applyNumberFormat="1" applyFont="1" applyProtection="1"/>
    <xf numFmtId="165" fontId="28" fillId="0" borderId="3" xfId="3" applyNumberFormat="1" applyFont="1" applyBorder="1" applyProtection="1"/>
    <xf numFmtId="165" fontId="49" fillId="0" borderId="3" xfId="3" applyNumberFormat="1" applyFont="1" applyBorder="1" applyProtection="1"/>
    <xf numFmtId="165" fontId="50" fillId="0" borderId="0" xfId="0" applyNumberFormat="1" applyFont="1" applyBorder="1"/>
    <xf numFmtId="38" fontId="31" fillId="0" borderId="3" xfId="0" applyNumberFormat="1" applyFont="1" applyFill="1" applyBorder="1" applyProtection="1">
      <protection locked="0"/>
    </xf>
    <xf numFmtId="0" fontId="54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169" fontId="36" fillId="0" borderId="0" xfId="4" applyNumberFormat="1" applyFont="1"/>
    <xf numFmtId="164" fontId="55" fillId="0" borderId="0" xfId="4" applyFont="1"/>
    <xf numFmtId="164" fontId="1" fillId="0" borderId="0" xfId="4" applyFont="1"/>
    <xf numFmtId="164" fontId="0" fillId="0" borderId="0" xfId="4" applyFont="1"/>
    <xf numFmtId="164" fontId="36" fillId="0" borderId="0" xfId="4" applyFont="1"/>
    <xf numFmtId="164" fontId="56" fillId="0" borderId="0" xfId="4" applyFont="1"/>
    <xf numFmtId="169" fontId="36" fillId="0" borderId="0" xfId="0" applyNumberFormat="1" applyFont="1"/>
    <xf numFmtId="0" fontId="57" fillId="0" borderId="0" xfId="0" applyFont="1" applyAlignment="1">
      <alignment horizontal="center"/>
    </xf>
    <xf numFmtId="0" fontId="58" fillId="0" borderId="0" xfId="0" applyFont="1"/>
    <xf numFmtId="0" fontId="59" fillId="0" borderId="0" xfId="0" applyFont="1" applyAlignment="1">
      <alignment horizontal="center"/>
    </xf>
    <xf numFmtId="0" fontId="59" fillId="0" borderId="0" xfId="0" applyFont="1"/>
    <xf numFmtId="169" fontId="59" fillId="0" borderId="0" xfId="4" applyNumberFormat="1" applyFont="1"/>
    <xf numFmtId="169" fontId="58" fillId="0" borderId="0" xfId="4" applyNumberFormat="1" applyFont="1"/>
    <xf numFmtId="169" fontId="60" fillId="0" borderId="0" xfId="4" applyNumberFormat="1" applyFont="1"/>
    <xf numFmtId="169" fontId="61" fillId="0" borderId="0" xfId="4" applyNumberFormat="1" applyFont="1"/>
    <xf numFmtId="169" fontId="62" fillId="0" borderId="0" xfId="4" applyNumberFormat="1" applyFont="1"/>
    <xf numFmtId="169" fontId="60" fillId="0" borderId="1" xfId="4" applyNumberFormat="1" applyFont="1" applyBorder="1"/>
    <xf numFmtId="169" fontId="62" fillId="0" borderId="1" xfId="4" applyNumberFormat="1" applyFont="1" applyBorder="1"/>
    <xf numFmtId="169" fontId="63" fillId="0" borderId="0" xfId="4" applyNumberFormat="1" applyFont="1"/>
    <xf numFmtId="169" fontId="59" fillId="0" borderId="5" xfId="4" applyNumberFormat="1" applyFont="1" applyBorder="1"/>
    <xf numFmtId="169" fontId="64" fillId="0" borderId="0" xfId="4" applyNumberFormat="1" applyFont="1"/>
    <xf numFmtId="169" fontId="64" fillId="0" borderId="1" xfId="4" applyNumberFormat="1" applyFont="1" applyBorder="1"/>
    <xf numFmtId="165" fontId="1" fillId="0" borderId="3" xfId="0" applyNumberFormat="1" applyFont="1" applyBorder="1"/>
    <xf numFmtId="165" fontId="45" fillId="0" borderId="3" xfId="0" applyNumberFormat="1" applyFont="1" applyBorder="1"/>
    <xf numFmtId="168" fontId="29" fillId="0" borderId="0" xfId="0" applyNumberFormat="1" applyFont="1"/>
    <xf numFmtId="165" fontId="44" fillId="0" borderId="2" xfId="0" applyNumberFormat="1" applyFont="1" applyBorder="1" applyProtection="1">
      <protection locked="0"/>
    </xf>
    <xf numFmtId="165" fontId="49" fillId="0" borderId="5" xfId="3" applyNumberFormat="1" applyFont="1" applyBorder="1" applyProtection="1"/>
    <xf numFmtId="165" fontId="7" fillId="0" borderId="7" xfId="3" applyNumberFormat="1" applyFont="1" applyBorder="1" applyProtection="1"/>
    <xf numFmtId="165" fontId="39" fillId="0" borderId="0" xfId="0" applyNumberFormat="1" applyFont="1" applyBorder="1" applyProtection="1"/>
    <xf numFmtId="165" fontId="49" fillId="0" borderId="3" xfId="0" applyNumberFormat="1" applyFont="1" applyBorder="1" applyProtection="1"/>
    <xf numFmtId="3" fontId="49" fillId="0" borderId="4" xfId="2" applyNumberFormat="1" applyFont="1" applyBorder="1" applyProtection="1"/>
    <xf numFmtId="165" fontId="49" fillId="0" borderId="4" xfId="2" applyNumberFormat="1" applyFont="1" applyBorder="1"/>
    <xf numFmtId="3" fontId="47" fillId="0" borderId="5" xfId="2" applyNumberFormat="1" applyFont="1" applyBorder="1" applyProtection="1"/>
    <xf numFmtId="165" fontId="50" fillId="0" borderId="5" xfId="2" applyNumberFormat="1" applyFont="1" applyBorder="1"/>
    <xf numFmtId="0" fontId="65" fillId="0" borderId="0" xfId="0" applyFont="1" applyProtection="1"/>
    <xf numFmtId="38" fontId="31" fillId="0" borderId="1" xfId="0" applyNumberFormat="1" applyFont="1" applyFill="1" applyBorder="1" applyProtection="1">
      <protection locked="0"/>
    </xf>
    <xf numFmtId="165" fontId="31" fillId="0" borderId="1" xfId="0" applyNumberFormat="1" applyFont="1" applyBorder="1"/>
    <xf numFmtId="38" fontId="31" fillId="0" borderId="1" xfId="0" applyNumberFormat="1" applyFont="1" applyFill="1" applyBorder="1" applyProtection="1"/>
    <xf numFmtId="38" fontId="6" fillId="0" borderId="4" xfId="0" applyNumberFormat="1" applyFont="1" applyFill="1" applyBorder="1" applyProtection="1"/>
    <xf numFmtId="38" fontId="6" fillId="0" borderId="4" xfId="0" applyNumberFormat="1" applyFont="1" applyBorder="1" applyProtection="1"/>
    <xf numFmtId="165" fontId="6" fillId="0" borderId="4" xfId="0" applyNumberFormat="1" applyFont="1" applyBorder="1"/>
    <xf numFmtId="38" fontId="42" fillId="0" borderId="7" xfId="0" applyNumberFormat="1" applyFont="1" applyFill="1" applyBorder="1" applyProtection="1"/>
    <xf numFmtId="38" fontId="42" fillId="0" borderId="7" xfId="0" applyNumberFormat="1" applyFont="1" applyBorder="1" applyProtection="1"/>
    <xf numFmtId="165" fontId="42" fillId="0" borderId="7" xfId="0" applyNumberFormat="1" applyFont="1" applyBorder="1"/>
    <xf numFmtId="165" fontId="29" fillId="0" borderId="1" xfId="0" applyNumberFormat="1" applyFont="1" applyBorder="1" applyProtection="1">
      <protection locked="0"/>
    </xf>
    <xf numFmtId="38" fontId="7" fillId="0" borderId="2" xfId="0" applyNumberFormat="1" applyFont="1" applyBorder="1" applyProtection="1">
      <protection locked="0"/>
    </xf>
    <xf numFmtId="38" fontId="31" fillId="0" borderId="1" xfId="0" applyNumberFormat="1" applyFont="1" applyBorder="1" applyAlignment="1" applyProtection="1">
      <alignment horizontal="right"/>
      <protection locked="0"/>
    </xf>
    <xf numFmtId="38" fontId="14" fillId="0" borderId="1" xfId="0" applyNumberFormat="1" applyFont="1" applyBorder="1" applyAlignment="1">
      <alignment horizontal="right"/>
    </xf>
    <xf numFmtId="0" fontId="14" fillId="0" borderId="0" xfId="0" applyFont="1" applyBorder="1" applyAlignment="1" applyProtection="1">
      <alignment horizontal="left"/>
      <protection locked="0"/>
    </xf>
    <xf numFmtId="3" fontId="14" fillId="0" borderId="0" xfId="0" applyNumberFormat="1" applyFont="1" applyAlignment="1" applyProtection="1">
      <alignment horizontal="right"/>
    </xf>
    <xf numFmtId="38" fontId="19" fillId="0" borderId="1" xfId="0" applyNumberFormat="1" applyFont="1" applyBorder="1" applyAlignment="1" applyProtection="1">
      <alignment horizontal="right"/>
      <protection locked="0"/>
    </xf>
    <xf numFmtId="3" fontId="7" fillId="0" borderId="1" xfId="0" applyNumberFormat="1" applyFont="1" applyBorder="1" applyAlignment="1" applyProtection="1">
      <alignment horizontal="right"/>
    </xf>
    <xf numFmtId="3" fontId="28" fillId="0" borderId="0" xfId="2" applyNumberFormat="1" applyFont="1" applyBorder="1" applyProtection="1"/>
    <xf numFmtId="165" fontId="28" fillId="0" borderId="0" xfId="2" applyNumberFormat="1" applyFont="1" applyBorder="1"/>
    <xf numFmtId="38" fontId="14" fillId="0" borderId="0" xfId="0" applyNumberFormat="1" applyFont="1" applyBorder="1" applyProtection="1"/>
    <xf numFmtId="165" fontId="45" fillId="0" borderId="0" xfId="0" applyNumberFormat="1" applyFont="1" applyBorder="1" applyProtection="1">
      <protection locked="0"/>
    </xf>
    <xf numFmtId="38" fontId="39" fillId="0" borderId="2" xfId="0" applyNumberFormat="1" applyFont="1" applyBorder="1" applyProtection="1"/>
    <xf numFmtId="38" fontId="46" fillId="0" borderId="2" xfId="0" applyNumberFormat="1" applyFont="1" applyBorder="1" applyProtection="1"/>
    <xf numFmtId="165" fontId="48" fillId="0" borderId="2" xfId="0" applyNumberFormat="1" applyFont="1" applyBorder="1" applyProtection="1">
      <protection locked="0"/>
    </xf>
    <xf numFmtId="38" fontId="7" fillId="0" borderId="2" xfId="0" applyNumberFormat="1" applyFont="1" applyBorder="1" applyAlignment="1" applyProtection="1">
      <alignment horizontal="right"/>
      <protection locked="0"/>
    </xf>
    <xf numFmtId="38" fontId="2" fillId="0" borderId="0" xfId="0" applyNumberFormat="1" applyFont="1"/>
    <xf numFmtId="0" fontId="54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16" fillId="0" borderId="0" xfId="3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2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 applyProtection="1">
      <alignment horizontal="center"/>
    </xf>
    <xf numFmtId="0" fontId="34" fillId="0" borderId="0" xfId="0" applyFont="1" applyAlignment="1" applyProtection="1">
      <alignment horizontal="center"/>
    </xf>
  </cellXfs>
  <cellStyles count="5">
    <cellStyle name="Millares" xfId="4" builtinId="3"/>
    <cellStyle name="Normal" xfId="0" builtinId="0"/>
    <cellStyle name="Normal 2" xfId="2" xr:uid="{00000000-0005-0000-0000-000001000000}"/>
    <cellStyle name="Normal 3" xfId="3" xr:uid="{00000000-0005-0000-0000-000002000000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jjimenez/Documents/Javier/ESTADOS%20FINANCIEROS%20DICIEMBRE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ACTIVO"/>
      <sheetName val="PASIVO-PATRI"/>
      <sheetName val="NOTA 1"/>
      <sheetName val="NOTA 2"/>
      <sheetName val="NOTA 3)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ANEXO 2"/>
      <sheetName val="ANEXO-1"/>
      <sheetName val="ANEXO-1.1"/>
      <sheetName val="Hoja1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MILES DE COLONES</v>
          </cell>
          <cell r="B2"/>
          <cell r="C2"/>
          <cell r="D2"/>
          <cell r="E2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6"/>
  <sheetViews>
    <sheetView zoomScale="75" workbookViewId="0">
      <selection activeCell="D26" sqref="D26"/>
    </sheetView>
  </sheetViews>
  <sheetFormatPr baseColWidth="10" defaultRowHeight="13"/>
  <cols>
    <col min="1" max="1" width="36.6640625" customWidth="1"/>
    <col min="2" max="2" width="9.1640625" customWidth="1"/>
    <col min="3" max="5" width="20.6640625" style="39" customWidth="1"/>
    <col min="6" max="6" width="14.83203125" style="110" bestFit="1" customWidth="1"/>
  </cols>
  <sheetData>
    <row r="1" spans="1:6" ht="18">
      <c r="A1" s="184" t="s">
        <v>0</v>
      </c>
      <c r="B1" s="155"/>
      <c r="C1" s="185"/>
      <c r="D1" s="185"/>
      <c r="E1" s="54"/>
    </row>
    <row r="2" spans="1:6" ht="21">
      <c r="A2" s="187" t="s">
        <v>31</v>
      </c>
      <c r="B2" s="188"/>
      <c r="C2" s="189"/>
      <c r="D2" s="189"/>
      <c r="E2" s="55"/>
    </row>
    <row r="3" spans="1:6" s="20" customFormat="1" ht="21">
      <c r="A3" s="190" t="s">
        <v>306</v>
      </c>
      <c r="B3" s="178"/>
      <c r="C3" s="179"/>
      <c r="D3" s="179"/>
      <c r="E3" s="56"/>
      <c r="F3" s="71"/>
    </row>
    <row r="4" spans="1:6" ht="16">
      <c r="A4" s="178" t="str">
        <f>+SITUACIÓN!A5</f>
        <v>(Miles de colones)</v>
      </c>
      <c r="B4" s="178"/>
      <c r="C4" s="179"/>
      <c r="D4" s="179"/>
      <c r="E4" s="57"/>
    </row>
    <row r="5" spans="1:6" ht="16">
      <c r="A5" s="178" t="str">
        <f>+SITUACIÓN!A4</f>
        <v>(con cifras comparativas al  31 de diciembre de 2018)</v>
      </c>
      <c r="B5" s="178"/>
      <c r="C5" s="179"/>
      <c r="D5" s="179"/>
      <c r="E5" s="57"/>
    </row>
    <row r="6" spans="1:6" ht="19">
      <c r="A6" s="10"/>
      <c r="B6" s="10"/>
      <c r="C6" s="43"/>
      <c r="D6" s="43"/>
      <c r="E6" s="97" t="s">
        <v>4</v>
      </c>
      <c r="F6" s="109"/>
    </row>
    <row r="7" spans="1:6" ht="19">
      <c r="A7" s="13"/>
      <c r="B7" s="7" t="s">
        <v>5</v>
      </c>
      <c r="C7" s="132">
        <f>+SITUACIÓN!C7</f>
        <v>2019</v>
      </c>
      <c r="D7" s="132">
        <f>+SITUACIÓN!D7</f>
        <v>2018</v>
      </c>
      <c r="E7" s="45" t="s">
        <v>6</v>
      </c>
      <c r="F7" s="101" t="s">
        <v>7</v>
      </c>
    </row>
    <row r="8" spans="1:6" ht="19">
      <c r="A8" s="37" t="s">
        <v>32</v>
      </c>
    </row>
    <row r="10" spans="1:6">
      <c r="A10" t="s">
        <v>33</v>
      </c>
      <c r="B10" s="357"/>
      <c r="C10" s="191">
        <v>10651267</v>
      </c>
      <c r="D10" s="191">
        <v>8868751</v>
      </c>
      <c r="E10" s="192">
        <f>+C10-D10</f>
        <v>1782516</v>
      </c>
      <c r="F10" s="193">
        <f>+E10/D10</f>
        <v>0.20098839171378247</v>
      </c>
    </row>
    <row r="11" spans="1:6">
      <c r="A11" t="s">
        <v>34</v>
      </c>
      <c r="B11" s="357"/>
      <c r="C11" s="191">
        <v>745945</v>
      </c>
      <c r="D11" s="191">
        <v>804882</v>
      </c>
      <c r="E11" s="192">
        <f>+C11-D11</f>
        <v>-58937</v>
      </c>
      <c r="F11" s="193">
        <f t="shared" ref="F11:F25" si="0">+E11/D11</f>
        <v>-7.3224398110530484E-2</v>
      </c>
    </row>
    <row r="12" spans="1:6">
      <c r="A12" s="295" t="s">
        <v>303</v>
      </c>
      <c r="B12" s="357"/>
      <c r="C12" s="192">
        <v>833163</v>
      </c>
      <c r="D12" s="192">
        <v>2652123</v>
      </c>
      <c r="E12" s="296">
        <f t="shared" ref="E12" si="1">+C12-D12</f>
        <v>-1818960</v>
      </c>
      <c r="F12" s="364">
        <f t="shared" si="0"/>
        <v>-0.68585054313091809</v>
      </c>
    </row>
    <row r="13" spans="1:6">
      <c r="A13" t="s">
        <v>35</v>
      </c>
      <c r="B13" s="357">
        <v>1</v>
      </c>
      <c r="C13" s="191">
        <v>151365</v>
      </c>
      <c r="D13" s="191">
        <v>156870</v>
      </c>
      <c r="E13" s="192">
        <f>+C13-D13</f>
        <v>-5505</v>
      </c>
      <c r="F13" s="364">
        <f t="shared" si="0"/>
        <v>-3.5092751960221838E-2</v>
      </c>
    </row>
    <row r="14" spans="1:6" ht="14" thickBot="1">
      <c r="B14" s="357"/>
      <c r="C14" s="214"/>
      <c r="D14" s="214"/>
      <c r="E14" s="214"/>
      <c r="F14" s="294"/>
    </row>
    <row r="15" spans="1:6" s="1" customFormat="1" ht="14" thickBot="1">
      <c r="A15" s="38" t="s">
        <v>36</v>
      </c>
      <c r="B15" s="357"/>
      <c r="C15" s="215">
        <f>SUM(C10:C13)</f>
        <v>12381740</v>
      </c>
      <c r="D15" s="215">
        <f>SUM(D10:D13)</f>
        <v>12482626</v>
      </c>
      <c r="E15" s="215">
        <f>SUM(E10:E13)</f>
        <v>-100886</v>
      </c>
      <c r="F15" s="216">
        <f t="shared" si="0"/>
        <v>-8.0821134911836668E-3</v>
      </c>
    </row>
    <row r="16" spans="1:6">
      <c r="B16" s="357"/>
    </row>
    <row r="17" spans="1:6" ht="19">
      <c r="A17" s="37" t="s">
        <v>37</v>
      </c>
      <c r="B17" s="357"/>
    </row>
    <row r="18" spans="1:6">
      <c r="B18" s="357"/>
    </row>
    <row r="19" spans="1:6">
      <c r="A19" t="s">
        <v>38</v>
      </c>
      <c r="B19" s="357">
        <v>2</v>
      </c>
      <c r="C19" s="191">
        <v>3753750</v>
      </c>
      <c r="D19" s="191">
        <v>3441585</v>
      </c>
      <c r="E19" s="192">
        <f t="shared" ref="E19:E30" si="2">+C19-D19</f>
        <v>312165</v>
      </c>
      <c r="F19" s="193">
        <f t="shared" si="0"/>
        <v>9.0703847209933797E-2</v>
      </c>
    </row>
    <row r="20" spans="1:6">
      <c r="A20" t="s">
        <v>39</v>
      </c>
      <c r="B20" s="357">
        <v>3</v>
      </c>
      <c r="C20" s="191">
        <v>2522567</v>
      </c>
      <c r="D20" s="191">
        <v>2906249</v>
      </c>
      <c r="E20" s="192">
        <f t="shared" si="2"/>
        <v>-383682</v>
      </c>
      <c r="F20" s="364">
        <f t="shared" si="0"/>
        <v>-0.13201965832934481</v>
      </c>
    </row>
    <row r="21" spans="1:6">
      <c r="A21" t="s">
        <v>238</v>
      </c>
      <c r="B21" s="357"/>
      <c r="C21" s="192">
        <v>93216</v>
      </c>
      <c r="D21" s="192">
        <v>0</v>
      </c>
      <c r="E21" s="192">
        <f t="shared" si="2"/>
        <v>93216</v>
      </c>
      <c r="F21" s="193">
        <v>1</v>
      </c>
    </row>
    <row r="22" spans="1:6">
      <c r="A22" t="s">
        <v>42</v>
      </c>
      <c r="B22" s="357"/>
      <c r="C22" s="194">
        <v>121739</v>
      </c>
      <c r="D22" s="194">
        <v>114565</v>
      </c>
      <c r="E22" s="192">
        <f t="shared" si="2"/>
        <v>7174</v>
      </c>
      <c r="F22" s="193">
        <f t="shared" si="0"/>
        <v>6.2619473661240349E-2</v>
      </c>
    </row>
    <row r="23" spans="1:6">
      <c r="A23" s="295" t="s">
        <v>308</v>
      </c>
      <c r="B23" s="357"/>
      <c r="C23" s="191">
        <v>92327</v>
      </c>
      <c r="D23" s="191">
        <v>7933</v>
      </c>
      <c r="E23" s="192">
        <f t="shared" si="2"/>
        <v>84394</v>
      </c>
      <c r="F23" s="193">
        <f t="shared" si="0"/>
        <v>10.638346148997858</v>
      </c>
    </row>
    <row r="24" spans="1:6" ht="14" thickBot="1">
      <c r="B24" s="357"/>
      <c r="C24" s="247"/>
      <c r="D24" s="214"/>
      <c r="E24" s="214"/>
      <c r="F24" s="217"/>
    </row>
    <row r="25" spans="1:6" s="1" customFormat="1" ht="14" thickBot="1">
      <c r="A25" s="38" t="s">
        <v>44</v>
      </c>
      <c r="B25" s="357"/>
      <c r="C25" s="215">
        <f>+SUM(C19:C24)</f>
        <v>6583599</v>
      </c>
      <c r="D25" s="215">
        <f>SUM(D19:D23)</f>
        <v>6470332</v>
      </c>
      <c r="E25" s="228">
        <f t="shared" si="2"/>
        <v>113267</v>
      </c>
      <c r="F25" s="394">
        <f t="shared" si="0"/>
        <v>1.7505593221491571E-2</v>
      </c>
    </row>
    <row r="26" spans="1:6" s="1" customFormat="1" ht="14" thickBot="1">
      <c r="A26" s="38" t="s">
        <v>45</v>
      </c>
      <c r="B26" s="357"/>
      <c r="C26" s="215">
        <f>+C15-C25</f>
        <v>5798141</v>
      </c>
      <c r="D26" s="215">
        <f>+D15-D25</f>
        <v>6012294</v>
      </c>
      <c r="E26" s="215">
        <f t="shared" si="2"/>
        <v>-214153</v>
      </c>
      <c r="F26" s="394">
        <f>+E26/D26</f>
        <v>-3.5619182960780031E-2</v>
      </c>
    </row>
    <row r="27" spans="1:6">
      <c r="B27" s="357"/>
      <c r="F27" s="110" t="s">
        <v>16</v>
      </c>
    </row>
    <row r="28" spans="1:6" ht="19">
      <c r="A28" s="37" t="s">
        <v>35</v>
      </c>
      <c r="B28" s="357"/>
      <c r="F28" s="110" t="s">
        <v>16</v>
      </c>
    </row>
    <row r="29" spans="1:6">
      <c r="B29" s="357"/>
      <c r="F29" s="110" t="s">
        <v>16</v>
      </c>
    </row>
    <row r="30" spans="1:6" ht="14" thickBot="1">
      <c r="A30" t="s">
        <v>106</v>
      </c>
      <c r="B30" s="357"/>
      <c r="C30" s="242">
        <v>5715350</v>
      </c>
      <c r="D30" s="242">
        <v>329933</v>
      </c>
      <c r="E30" s="285">
        <f t="shared" si="2"/>
        <v>5385417</v>
      </c>
      <c r="F30" s="294">
        <f>+E30/D30</f>
        <v>16.322759469346806</v>
      </c>
    </row>
    <row r="31" spans="1:6" s="1" customFormat="1" ht="14" thickBot="1">
      <c r="A31" s="38" t="s">
        <v>46</v>
      </c>
      <c r="C31" s="215">
        <f>SUM(C30:C30)</f>
        <v>5715350</v>
      </c>
      <c r="D31" s="215">
        <f>SUM(D30:D30)</f>
        <v>329933</v>
      </c>
      <c r="E31" s="228">
        <f>+C31-D31</f>
        <v>5385417</v>
      </c>
      <c r="F31" s="394">
        <f>+E31/D31</f>
        <v>16.322759469346806</v>
      </c>
    </row>
    <row r="32" spans="1:6" s="1" customFormat="1" ht="17" thickBot="1">
      <c r="A32" s="38" t="s">
        <v>47</v>
      </c>
      <c r="C32" s="232">
        <f>C26+C31</f>
        <v>11513491</v>
      </c>
      <c r="D32" s="232">
        <f>D26+D31</f>
        <v>6342227</v>
      </c>
      <c r="E32" s="232">
        <f>+C32-D32</f>
        <v>5171264</v>
      </c>
      <c r="F32" s="395">
        <f>+E32/D32</f>
        <v>0.8153703738450232</v>
      </c>
    </row>
    <row r="36" spans="1:4">
      <c r="A36" s="124" t="s">
        <v>48</v>
      </c>
    </row>
    <row r="45" spans="1:4" ht="16">
      <c r="A45" s="246" t="s">
        <v>180</v>
      </c>
      <c r="D45" s="246" t="s">
        <v>239</v>
      </c>
    </row>
    <row r="46" spans="1:4" ht="16">
      <c r="A46" s="246" t="s">
        <v>181</v>
      </c>
      <c r="D46" s="246" t="s">
        <v>240</v>
      </c>
    </row>
  </sheetData>
  <phoneticPr fontId="0" type="noConversion"/>
  <pageMargins left="0.5" right="0.5" top="1.38" bottom="1" header="1.35" footer="0.511811024"/>
  <pageSetup scale="7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21"/>
  <sheetViews>
    <sheetView zoomScale="75" workbookViewId="0">
      <selection activeCell="E11" sqref="E11"/>
    </sheetView>
  </sheetViews>
  <sheetFormatPr baseColWidth="10" defaultColWidth="11.5" defaultRowHeight="16"/>
  <cols>
    <col min="1" max="1" width="44" style="72" customWidth="1"/>
    <col min="2" max="4" width="18.33203125" style="46" customWidth="1"/>
    <col min="5" max="5" width="11.5" style="91"/>
    <col min="6" max="16384" width="11.5" style="72"/>
  </cols>
  <sheetData>
    <row r="1" spans="1:5" ht="20.25" customHeight="1">
      <c r="A1" s="436" t="s">
        <v>204</v>
      </c>
      <c r="B1" s="436"/>
      <c r="C1" s="436"/>
      <c r="D1" s="436"/>
      <c r="E1" s="436"/>
    </row>
    <row r="2" spans="1:5" ht="20.25" customHeight="1">
      <c r="A2" s="436" t="str">
        <f>+'NOTA 5'!A2:E2</f>
        <v>MILES DE COLONES</v>
      </c>
      <c r="B2" s="436"/>
      <c r="C2" s="436"/>
      <c r="D2" s="436"/>
      <c r="E2" s="436"/>
    </row>
    <row r="3" spans="1:5" ht="20.25" customHeight="1">
      <c r="A3" s="73"/>
      <c r="B3" s="44"/>
      <c r="C3" s="44"/>
      <c r="D3" s="44"/>
    </row>
    <row r="4" spans="1:5" ht="20.25" customHeight="1">
      <c r="A4" s="73"/>
      <c r="B4" s="44"/>
      <c r="C4" s="44"/>
      <c r="D4" s="97" t="s">
        <v>4</v>
      </c>
      <c r="E4" s="109"/>
    </row>
    <row r="5" spans="1:5" s="74" customFormat="1" ht="20.25" customHeight="1">
      <c r="A5" s="26"/>
      <c r="B5" s="195">
        <f>+'NOTA 4'!B5</f>
        <v>2019</v>
      </c>
      <c r="C5" s="195">
        <f>+'NOTA 4'!C5</f>
        <v>2018</v>
      </c>
      <c r="D5" s="45" t="s">
        <v>6</v>
      </c>
      <c r="E5" s="101" t="s">
        <v>7</v>
      </c>
    </row>
    <row r="6" spans="1:5" ht="23.25" customHeight="1">
      <c r="B6" s="182"/>
      <c r="C6" s="182"/>
    </row>
    <row r="7" spans="1:5" s="75" customFormat="1" ht="23.25" customHeight="1">
      <c r="A7" s="75" t="s">
        <v>122</v>
      </c>
      <c r="B7" s="198"/>
      <c r="C7" s="198"/>
      <c r="D7" s="50"/>
      <c r="E7" s="95"/>
    </row>
    <row r="8" spans="1:5" s="75" customFormat="1" ht="23.25" customHeight="1">
      <c r="B8" s="198"/>
      <c r="C8" s="198"/>
      <c r="D8" s="50"/>
      <c r="E8" s="95"/>
    </row>
    <row r="9" spans="1:5" s="19" customFormat="1" ht="23.25" customHeight="1">
      <c r="A9" s="19" t="s">
        <v>123</v>
      </c>
      <c r="B9" s="199">
        <v>0</v>
      </c>
      <c r="C9" s="199">
        <v>0</v>
      </c>
      <c r="D9" s="201">
        <f>+B9-C9</f>
        <v>0</v>
      </c>
      <c r="E9" s="221">
        <v>0</v>
      </c>
    </row>
    <row r="10" spans="1:5" s="19" customFormat="1" ht="23.25" customHeight="1">
      <c r="A10" s="19" t="s">
        <v>124</v>
      </c>
      <c r="B10" s="199">
        <v>282</v>
      </c>
      <c r="C10" s="199">
        <v>187</v>
      </c>
      <c r="D10" s="201">
        <f t="shared" ref="D10:D17" si="0">+B10-C10</f>
        <v>95</v>
      </c>
      <c r="E10" s="221">
        <f t="shared" ref="E10:E16" si="1">+D10/C10</f>
        <v>0.50802139037433158</v>
      </c>
    </row>
    <row r="11" spans="1:5" s="19" customFormat="1" ht="23.25" customHeight="1">
      <c r="A11" s="19" t="s">
        <v>125</v>
      </c>
      <c r="B11" s="199">
        <v>29184</v>
      </c>
      <c r="C11" s="199">
        <v>29184</v>
      </c>
      <c r="D11" s="201">
        <f t="shared" si="0"/>
        <v>0</v>
      </c>
      <c r="E11" s="221">
        <f t="shared" si="1"/>
        <v>0</v>
      </c>
    </row>
    <row r="12" spans="1:5" s="19" customFormat="1" ht="23.25" customHeight="1">
      <c r="A12" s="19" t="s">
        <v>126</v>
      </c>
      <c r="B12" s="199">
        <v>26825</v>
      </c>
      <c r="C12" s="199">
        <v>27976</v>
      </c>
      <c r="D12" s="42">
        <f t="shared" si="0"/>
        <v>-1151</v>
      </c>
      <c r="E12" s="148">
        <f t="shared" si="1"/>
        <v>-4.1142407778095511E-2</v>
      </c>
    </row>
    <row r="13" spans="1:5" s="19" customFormat="1" ht="23.25" customHeight="1">
      <c r="A13" s="19" t="s">
        <v>127</v>
      </c>
      <c r="B13" s="199">
        <v>38242</v>
      </c>
      <c r="C13" s="199">
        <v>38242</v>
      </c>
      <c r="D13" s="201">
        <f t="shared" si="0"/>
        <v>0</v>
      </c>
      <c r="E13" s="221">
        <f t="shared" si="1"/>
        <v>0</v>
      </c>
    </row>
    <row r="14" spans="1:5" s="19" customFormat="1" ht="23.25" customHeight="1">
      <c r="A14" s="19" t="s">
        <v>128</v>
      </c>
      <c r="B14" s="199">
        <v>8929612</v>
      </c>
      <c r="C14" s="199">
        <v>6522363</v>
      </c>
      <c r="D14" s="201">
        <f t="shared" si="0"/>
        <v>2407249</v>
      </c>
      <c r="E14" s="221">
        <f t="shared" si="1"/>
        <v>0.36907620750332354</v>
      </c>
    </row>
    <row r="15" spans="1:5" s="19" customFormat="1" ht="23.25" customHeight="1">
      <c r="A15" s="72" t="s">
        <v>299</v>
      </c>
      <c r="B15" s="183">
        <v>114</v>
      </c>
      <c r="C15" s="183">
        <v>0</v>
      </c>
      <c r="D15" s="201">
        <f t="shared" si="0"/>
        <v>114</v>
      </c>
      <c r="E15" s="221">
        <v>1</v>
      </c>
    </row>
    <row r="16" spans="1:5" s="19" customFormat="1" ht="23.25" customHeight="1" thickBot="1">
      <c r="A16" s="19" t="s">
        <v>129</v>
      </c>
      <c r="B16" s="138">
        <v>-32280</v>
      </c>
      <c r="C16" s="138">
        <v>-32272</v>
      </c>
      <c r="D16" s="225">
        <f t="shared" si="0"/>
        <v>-8</v>
      </c>
      <c r="E16" s="219">
        <f t="shared" si="1"/>
        <v>2.4789291026276647E-4</v>
      </c>
    </row>
    <row r="17" spans="1:5" ht="20" thickBot="1">
      <c r="A17" s="30" t="s">
        <v>130</v>
      </c>
      <c r="B17" s="237">
        <f>SUM(B9:B16)</f>
        <v>8991979</v>
      </c>
      <c r="C17" s="141">
        <f>SUM(C9:C16)</f>
        <v>6585680</v>
      </c>
      <c r="D17" s="141">
        <f t="shared" si="0"/>
        <v>2406299</v>
      </c>
      <c r="E17" s="356">
        <f>+D17/C17</f>
        <v>0.36538352911164829</v>
      </c>
    </row>
    <row r="18" spans="1:5">
      <c r="A18" s="76"/>
    </row>
    <row r="19" spans="1:5">
      <c r="A19" s="76"/>
    </row>
    <row r="21" spans="1:5">
      <c r="A21" s="125"/>
    </row>
  </sheetData>
  <mergeCells count="2">
    <mergeCell ref="A1:E1"/>
    <mergeCell ref="A2:E2"/>
  </mergeCells>
  <phoneticPr fontId="0" type="noConversion"/>
  <pageMargins left="0.5" right="0.5" top="1.59" bottom="1" header="2.04" footer="0.511811024"/>
  <pageSetup scale="8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21"/>
  <sheetViews>
    <sheetView zoomScale="75" workbookViewId="0">
      <selection activeCell="A2" sqref="A2:E2"/>
    </sheetView>
  </sheetViews>
  <sheetFormatPr baseColWidth="10" defaultColWidth="11.5" defaultRowHeight="16"/>
  <cols>
    <col min="1" max="1" width="44" style="72" customWidth="1"/>
    <col min="2" max="4" width="18.33203125" style="46" customWidth="1"/>
    <col min="5" max="5" width="11.5" style="91"/>
    <col min="6" max="16384" width="11.5" style="72"/>
  </cols>
  <sheetData>
    <row r="1" spans="1:5" ht="20.25" customHeight="1">
      <c r="A1" s="436" t="s">
        <v>338</v>
      </c>
      <c r="B1" s="436"/>
      <c r="C1" s="436"/>
      <c r="D1" s="436"/>
      <c r="E1" s="436"/>
    </row>
    <row r="2" spans="1:5" ht="20.25" customHeight="1">
      <c r="A2" s="436" t="str">
        <f>+'NOTA 5'!A2:E2</f>
        <v>MILES DE COLONES</v>
      </c>
      <c r="B2" s="436"/>
      <c r="C2" s="436"/>
      <c r="D2" s="436"/>
      <c r="E2" s="436"/>
    </row>
    <row r="3" spans="1:5" ht="20.25" customHeight="1">
      <c r="A3" s="73"/>
      <c r="B3" s="44"/>
      <c r="C3" s="44"/>
      <c r="D3" s="44"/>
    </row>
    <row r="4" spans="1:5" ht="20.25" customHeight="1">
      <c r="A4" s="73"/>
      <c r="B4" s="44"/>
      <c r="C4" s="44"/>
      <c r="D4" s="97" t="s">
        <v>4</v>
      </c>
      <c r="E4" s="109"/>
    </row>
    <row r="5" spans="1:5" s="74" customFormat="1" ht="20.25" customHeight="1">
      <c r="A5" s="26"/>
      <c r="B5" s="195">
        <f>+'NOTA 4'!B5</f>
        <v>2019</v>
      </c>
      <c r="C5" s="195">
        <f>+'NOTA 4'!C5</f>
        <v>2018</v>
      </c>
      <c r="D5" s="45" t="s">
        <v>6</v>
      </c>
      <c r="E5" s="101" t="s">
        <v>7</v>
      </c>
    </row>
    <row r="6" spans="1:5" ht="23.25" customHeight="1">
      <c r="B6" s="182"/>
      <c r="C6" s="182"/>
    </row>
    <row r="7" spans="1:5" s="75" customFormat="1" ht="23.25" customHeight="1">
      <c r="A7" s="75" t="s">
        <v>122</v>
      </c>
      <c r="B7" s="198"/>
      <c r="C7" s="198"/>
      <c r="D7" s="50"/>
      <c r="E7" s="95"/>
    </row>
    <row r="8" spans="1:5" s="75" customFormat="1" ht="23.25" customHeight="1">
      <c r="B8" s="198"/>
      <c r="C8" s="198"/>
      <c r="D8" s="50"/>
      <c r="E8" s="95"/>
    </row>
    <row r="9" spans="1:5" s="19" customFormat="1" ht="23.25" customHeight="1">
      <c r="A9" s="19" t="s">
        <v>186</v>
      </c>
      <c r="B9" s="199">
        <v>231</v>
      </c>
      <c r="C9" s="199">
        <v>0</v>
      </c>
      <c r="D9" s="201">
        <f>+B9-C9</f>
        <v>231</v>
      </c>
      <c r="E9" s="221">
        <v>1</v>
      </c>
    </row>
    <row r="10" spans="1:5" s="19" customFormat="1" ht="23.25" customHeight="1">
      <c r="A10" s="19" t="s">
        <v>187</v>
      </c>
      <c r="B10" s="199">
        <v>3571</v>
      </c>
      <c r="C10" s="199">
        <v>0</v>
      </c>
      <c r="D10" s="201">
        <f t="shared" ref="D10:D17" si="0">+B10-C10</f>
        <v>3571</v>
      </c>
      <c r="E10" s="221">
        <v>1</v>
      </c>
    </row>
    <row r="11" spans="1:5" s="19" customFormat="1" ht="23.25" customHeight="1">
      <c r="A11" s="19" t="s">
        <v>188</v>
      </c>
      <c r="B11" s="199">
        <v>0</v>
      </c>
      <c r="C11" s="199">
        <v>0</v>
      </c>
      <c r="D11" s="201">
        <f t="shared" si="0"/>
        <v>0</v>
      </c>
      <c r="E11" s="221">
        <v>0</v>
      </c>
    </row>
    <row r="12" spans="1:5" s="19" customFormat="1" ht="23.25" customHeight="1">
      <c r="A12" s="19" t="s">
        <v>189</v>
      </c>
      <c r="B12" s="199">
        <v>0</v>
      </c>
      <c r="C12" s="199">
        <v>0</v>
      </c>
      <c r="D12" s="201">
        <f t="shared" si="0"/>
        <v>0</v>
      </c>
      <c r="E12" s="221">
        <v>0</v>
      </c>
    </row>
    <row r="13" spans="1:5" s="19" customFormat="1" ht="23.25" customHeight="1">
      <c r="A13" s="19" t="s">
        <v>190</v>
      </c>
      <c r="B13" s="199">
        <v>678</v>
      </c>
      <c r="C13" s="199">
        <v>680</v>
      </c>
      <c r="D13" s="201">
        <f t="shared" si="0"/>
        <v>-2</v>
      </c>
      <c r="E13" s="148">
        <f t="shared" ref="E13" si="1">+D13/C13</f>
        <v>-2.9411764705882353E-3</v>
      </c>
    </row>
    <row r="14" spans="1:5" s="19" customFormat="1" ht="23.25" customHeight="1">
      <c r="A14" s="19" t="s">
        <v>191</v>
      </c>
      <c r="B14" s="199">
        <v>1783</v>
      </c>
      <c r="C14" s="199">
        <v>0</v>
      </c>
      <c r="D14" s="201">
        <f t="shared" si="0"/>
        <v>1783</v>
      </c>
      <c r="E14" s="221">
        <v>1</v>
      </c>
    </row>
    <row r="15" spans="1:5" s="19" customFormat="1" ht="23.25" customHeight="1">
      <c r="A15" s="19" t="s">
        <v>192</v>
      </c>
      <c r="B15" s="183">
        <v>812</v>
      </c>
      <c r="C15" s="183">
        <v>4869</v>
      </c>
      <c r="D15" s="201">
        <f t="shared" ref="D15" si="2">+B15-C15</f>
        <v>-4057</v>
      </c>
      <c r="E15" s="148">
        <f t="shared" ref="E15" si="3">+D15/C15</f>
        <v>-0.83323064284247284</v>
      </c>
    </row>
    <row r="16" spans="1:5" s="19" customFormat="1" ht="23.25" customHeight="1">
      <c r="A16" s="72" t="s">
        <v>300</v>
      </c>
      <c r="B16" s="183">
        <v>154</v>
      </c>
      <c r="C16" s="183">
        <v>0</v>
      </c>
      <c r="D16" s="201">
        <f t="shared" si="0"/>
        <v>154</v>
      </c>
      <c r="E16" s="221">
        <v>1</v>
      </c>
    </row>
    <row r="17" spans="1:5" ht="20" thickBot="1">
      <c r="A17" s="30" t="s">
        <v>130</v>
      </c>
      <c r="B17" s="237">
        <f>SUM(B9:B16)</f>
        <v>7229</v>
      </c>
      <c r="C17" s="141">
        <f>SUM(C9:C16)</f>
        <v>5549</v>
      </c>
      <c r="D17" s="141">
        <f t="shared" si="0"/>
        <v>1680</v>
      </c>
      <c r="E17" s="233">
        <f>+D17/C17</f>
        <v>0.30275725355919986</v>
      </c>
    </row>
    <row r="18" spans="1:5">
      <c r="A18" s="76"/>
    </row>
    <row r="19" spans="1:5">
      <c r="A19" s="76"/>
    </row>
    <row r="21" spans="1:5">
      <c r="A21" s="125"/>
    </row>
  </sheetData>
  <mergeCells count="2">
    <mergeCell ref="A1:E1"/>
    <mergeCell ref="A2:E2"/>
  </mergeCells>
  <pageMargins left="0.5" right="0.5" top="1.59" bottom="1" header="2.04" footer="0.511811024"/>
  <pageSetup scale="8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34"/>
  <sheetViews>
    <sheetView showGridLines="0" zoomScale="75" workbookViewId="0">
      <selection activeCell="A2" sqref="A2"/>
    </sheetView>
  </sheetViews>
  <sheetFormatPr baseColWidth="10" defaultColWidth="11.5" defaultRowHeight="16"/>
  <cols>
    <col min="1" max="1" width="44" style="3" customWidth="1"/>
    <col min="2" max="3" width="18.33203125" style="14" customWidth="1"/>
    <col min="4" max="4" width="18.33203125" style="46" customWidth="1"/>
    <col min="5" max="5" width="13.1640625" style="99" customWidth="1"/>
    <col min="6" max="16384" width="11.5" style="3"/>
  </cols>
  <sheetData>
    <row r="1" spans="1:5" ht="20.25" customHeight="1">
      <c r="A1" s="437" t="s">
        <v>339</v>
      </c>
      <c r="B1" s="437"/>
      <c r="C1" s="437"/>
      <c r="D1" s="437"/>
      <c r="E1" s="437"/>
    </row>
    <row r="2" spans="1:5" ht="20.25" customHeight="1">
      <c r="A2" s="13"/>
      <c r="B2" s="43"/>
      <c r="C2" s="43"/>
      <c r="D2" s="44"/>
    </row>
    <row r="3" spans="1:5" ht="20.25" customHeight="1">
      <c r="A3" s="13"/>
      <c r="B3" s="43"/>
      <c r="C3" s="43"/>
      <c r="D3" s="97" t="s">
        <v>4</v>
      </c>
      <c r="E3" s="109"/>
    </row>
    <row r="4" spans="1:5" s="11" customFormat="1" ht="20.25" customHeight="1">
      <c r="A4"/>
      <c r="B4" s="200">
        <f>+'NOTA 5'!B5</f>
        <v>2019</v>
      </c>
      <c r="C4" s="200">
        <f>+'NOTA 5'!C5</f>
        <v>2018</v>
      </c>
      <c r="D4" s="45" t="s">
        <v>6</v>
      </c>
      <c r="E4" s="101" t="s">
        <v>7</v>
      </c>
    </row>
    <row r="5" spans="1:5" ht="23.25" customHeight="1"/>
    <row r="6" spans="1:5" s="48" customFormat="1" ht="23.25" customHeight="1">
      <c r="A6" s="48" t="s">
        <v>68</v>
      </c>
      <c r="B6" s="88">
        <f>+B9+B13+B17</f>
        <v>122192996</v>
      </c>
      <c r="C6" s="88">
        <f>+C9+C13+C17</f>
        <v>134000163</v>
      </c>
      <c r="D6" s="88">
        <f>+B6-C6</f>
        <v>-11807167</v>
      </c>
      <c r="E6" s="243">
        <f>+D6/C6</f>
        <v>-8.8113079384836271E-2</v>
      </c>
    </row>
    <row r="7" spans="1:5" s="48" customFormat="1" ht="23.25" customHeight="1">
      <c r="B7" s="50"/>
      <c r="C7" s="50"/>
      <c r="D7" s="50"/>
      <c r="E7" s="129" t="s">
        <v>16</v>
      </c>
    </row>
    <row r="8" spans="1:5" s="6" customFormat="1" ht="23.25" customHeight="1">
      <c r="A8" s="89" t="s">
        <v>69</v>
      </c>
      <c r="B8" s="42"/>
      <c r="C8" s="42"/>
      <c r="D8" s="42"/>
      <c r="E8" s="129" t="s">
        <v>16</v>
      </c>
    </row>
    <row r="9" spans="1:5" s="6" customFormat="1" ht="23.25" customHeight="1">
      <c r="A9" s="6" t="s">
        <v>70</v>
      </c>
      <c r="B9" s="183">
        <v>97487777</v>
      </c>
      <c r="C9" s="183">
        <v>110509667</v>
      </c>
      <c r="D9" s="201">
        <f>+B9-C9</f>
        <v>-13021890</v>
      </c>
      <c r="E9" s="368">
        <f t="shared" ref="E9:E22" si="0">+D9/C9</f>
        <v>-0.11783484968785582</v>
      </c>
    </row>
    <row r="10" spans="1:5" s="6" customFormat="1" ht="23.25" customHeight="1">
      <c r="A10" s="6" t="s">
        <v>71</v>
      </c>
      <c r="B10" s="197">
        <v>1024040</v>
      </c>
      <c r="C10" s="197">
        <v>12710392</v>
      </c>
      <c r="D10" s="222">
        <f>+B10-C10</f>
        <v>-11686352</v>
      </c>
      <c r="E10" s="243">
        <f t="shared" si="0"/>
        <v>-0.91943285462792967</v>
      </c>
    </row>
    <row r="11" spans="1:5" s="6" customFormat="1" ht="23.25" customHeight="1">
      <c r="A11" s="12" t="s">
        <v>72</v>
      </c>
      <c r="B11" s="229">
        <f>+B9-B10</f>
        <v>96463737</v>
      </c>
      <c r="C11" s="229">
        <f>+C9-C10</f>
        <v>97799275</v>
      </c>
      <c r="D11" s="229">
        <f>+B11-C11</f>
        <v>-1335538</v>
      </c>
      <c r="E11" s="243">
        <f t="shared" si="0"/>
        <v>-1.3655909003415415E-2</v>
      </c>
    </row>
    <row r="12" spans="1:5" s="6" customFormat="1" ht="23.25" customHeight="1">
      <c r="B12" s="15"/>
      <c r="C12" s="15"/>
      <c r="D12" s="16"/>
      <c r="E12" s="129" t="s">
        <v>16</v>
      </c>
    </row>
    <row r="13" spans="1:5" s="6" customFormat="1" ht="23.25" customHeight="1">
      <c r="A13" s="6" t="s">
        <v>73</v>
      </c>
      <c r="B13" s="181">
        <v>16174502</v>
      </c>
      <c r="C13" s="181">
        <v>9319949</v>
      </c>
      <c r="D13" s="182">
        <f>+B13-C13</f>
        <v>6854553</v>
      </c>
      <c r="E13" s="226">
        <f t="shared" si="0"/>
        <v>0.73547108465936883</v>
      </c>
    </row>
    <row r="14" spans="1:5" s="6" customFormat="1" ht="23.25" customHeight="1">
      <c r="A14" s="6" t="s">
        <v>74</v>
      </c>
      <c r="B14" s="197">
        <v>9704701</v>
      </c>
      <c r="C14" s="197">
        <v>1071944</v>
      </c>
      <c r="D14" s="222">
        <f>+B14-C14</f>
        <v>8632757</v>
      </c>
      <c r="E14" s="227">
        <f t="shared" si="0"/>
        <v>8.0533656608927338</v>
      </c>
    </row>
    <row r="15" spans="1:5" s="6" customFormat="1" ht="23.25" customHeight="1">
      <c r="A15" s="12" t="s">
        <v>75</v>
      </c>
      <c r="B15" s="229">
        <f>+B13-B14</f>
        <v>6469801</v>
      </c>
      <c r="C15" s="229">
        <f>+C13-C14</f>
        <v>8248005</v>
      </c>
      <c r="D15" s="230">
        <f>+B15-C15</f>
        <v>-1778204</v>
      </c>
      <c r="E15" s="243">
        <f t="shared" si="0"/>
        <v>-0.21559201285644225</v>
      </c>
    </row>
    <row r="16" spans="1:5" s="6" customFormat="1" ht="23.25" customHeight="1">
      <c r="A16" s="12"/>
      <c r="B16" s="51"/>
      <c r="C16" s="51"/>
      <c r="D16" s="51"/>
      <c r="E16" s="129" t="s">
        <v>16</v>
      </c>
    </row>
    <row r="17" spans="1:5" s="6" customFormat="1" ht="23.25" customHeight="1">
      <c r="A17" s="6" t="s">
        <v>76</v>
      </c>
      <c r="B17" s="181">
        <v>8530717</v>
      </c>
      <c r="C17" s="181">
        <v>14170547</v>
      </c>
      <c r="D17" s="182">
        <f>+B17-C17</f>
        <v>-5639830</v>
      </c>
      <c r="E17" s="368">
        <f t="shared" si="0"/>
        <v>-0.39799663343976771</v>
      </c>
    </row>
    <row r="18" spans="1:5" s="6" customFormat="1" ht="23.25" customHeight="1">
      <c r="A18" s="6" t="s">
        <v>74</v>
      </c>
      <c r="B18" s="197">
        <v>8530717</v>
      </c>
      <c r="C18" s="197">
        <v>14170547</v>
      </c>
      <c r="D18" s="222">
        <f>+B18-C18</f>
        <v>-5639830</v>
      </c>
      <c r="E18" s="243">
        <f t="shared" si="0"/>
        <v>-0.39799663343976771</v>
      </c>
    </row>
    <row r="19" spans="1:5" ht="19">
      <c r="A19" s="32" t="s">
        <v>77</v>
      </c>
      <c r="B19" s="231">
        <f>+B17-B18</f>
        <v>0</v>
      </c>
      <c r="C19" s="231">
        <f>+C17-C18</f>
        <v>0</v>
      </c>
      <c r="D19" s="230">
        <f>+B19-C19</f>
        <v>0</v>
      </c>
      <c r="E19" s="111">
        <v>0</v>
      </c>
    </row>
    <row r="20" spans="1:5" ht="19">
      <c r="A20" s="32"/>
      <c r="B20" s="90"/>
      <c r="C20" s="90"/>
      <c r="D20" s="90"/>
      <c r="E20" s="129" t="s">
        <v>16</v>
      </c>
    </row>
    <row r="21" spans="1:5" ht="19">
      <c r="A21" s="32"/>
      <c r="B21" s="52"/>
      <c r="C21" s="52"/>
      <c r="D21" s="52"/>
      <c r="E21" s="111" t="s">
        <v>16</v>
      </c>
    </row>
    <row r="22" spans="1:5" ht="19">
      <c r="A22" s="12" t="s">
        <v>78</v>
      </c>
      <c r="B22" s="231">
        <f>+B11+B15+B19</f>
        <v>102933538</v>
      </c>
      <c r="C22" s="231">
        <f>+C11+C15+C19</f>
        <v>106047280</v>
      </c>
      <c r="D22" s="231">
        <f>+B22-C22</f>
        <v>-3113742</v>
      </c>
      <c r="E22" s="243">
        <f t="shared" si="0"/>
        <v>-2.9361828045000305E-2</v>
      </c>
    </row>
    <row r="23" spans="1:5">
      <c r="A23" s="9"/>
    </row>
    <row r="24" spans="1:5">
      <c r="A24" s="9"/>
    </row>
    <row r="25" spans="1:5">
      <c r="A25" s="9"/>
    </row>
    <row r="26" spans="1:5">
      <c r="A26" s="9"/>
    </row>
    <row r="27" spans="1:5">
      <c r="A27" s="9" t="s">
        <v>79</v>
      </c>
    </row>
    <row r="28" spans="1:5">
      <c r="A28" s="9" t="s">
        <v>80</v>
      </c>
    </row>
    <row r="31" spans="1:5">
      <c r="A31" s="6" t="s">
        <v>81</v>
      </c>
    </row>
    <row r="32" spans="1:5">
      <c r="A32" s="3" t="s">
        <v>82</v>
      </c>
    </row>
    <row r="33" spans="1:1">
      <c r="A33" s="3" t="s">
        <v>83</v>
      </c>
    </row>
    <row r="34" spans="1:1">
      <c r="A34" s="3" t="s">
        <v>84</v>
      </c>
    </row>
  </sheetData>
  <mergeCells count="1">
    <mergeCell ref="A1:E1"/>
  </mergeCells>
  <phoneticPr fontId="0" type="noConversion"/>
  <pageMargins left="0.56000000000000005" right="0.5" top="1.68" bottom="1" header="0.511811024" footer="0.511811024"/>
  <pageSetup scale="8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22"/>
  <sheetViews>
    <sheetView zoomScale="75" workbookViewId="0">
      <selection activeCell="E18" sqref="E18"/>
    </sheetView>
  </sheetViews>
  <sheetFormatPr baseColWidth="10" defaultColWidth="11.5" defaultRowHeight="16"/>
  <cols>
    <col min="1" max="1" width="44" style="72" customWidth="1"/>
    <col min="2" max="4" width="18.33203125" style="46" customWidth="1"/>
    <col min="5" max="5" width="13" style="91" customWidth="1"/>
    <col min="6" max="16384" width="11.5" style="72"/>
  </cols>
  <sheetData>
    <row r="1" spans="1:5" ht="20.25" customHeight="1">
      <c r="A1" s="436" t="s">
        <v>203</v>
      </c>
      <c r="B1" s="436"/>
      <c r="C1" s="436"/>
      <c r="D1" s="436"/>
      <c r="E1" s="436"/>
    </row>
    <row r="2" spans="1:5" ht="20.25" customHeight="1">
      <c r="A2" s="436" t="str">
        <f>+'NOTA 6'!A2:E2</f>
        <v>MILES DE COLONES</v>
      </c>
      <c r="B2" s="436"/>
      <c r="C2" s="436"/>
      <c r="D2" s="436"/>
      <c r="E2" s="436"/>
    </row>
    <row r="3" spans="1:5" ht="20.25" customHeight="1">
      <c r="A3" s="73"/>
      <c r="B3" s="44"/>
      <c r="C3" s="44"/>
      <c r="D3" s="44"/>
    </row>
    <row r="4" spans="1:5" ht="20.25" customHeight="1">
      <c r="A4" s="73"/>
      <c r="B4" s="44"/>
      <c r="C4" s="44"/>
      <c r="D4" s="97" t="s">
        <v>4</v>
      </c>
      <c r="E4" s="109"/>
    </row>
    <row r="5" spans="1:5" s="74" customFormat="1" ht="20.25" customHeight="1">
      <c r="A5" s="26"/>
      <c r="B5" s="195">
        <f>+'NOTA 4'!B5</f>
        <v>2019</v>
      </c>
      <c r="C5" s="195">
        <f>+'NOTA 4'!C5</f>
        <v>2018</v>
      </c>
      <c r="D5" s="45" t="s">
        <v>6</v>
      </c>
      <c r="E5" s="101" t="s">
        <v>7</v>
      </c>
    </row>
    <row r="6" spans="1:5" ht="23.25" customHeight="1">
      <c r="B6" s="182"/>
      <c r="C6" s="182"/>
    </row>
    <row r="7" spans="1:5" s="75" customFormat="1" ht="23.25" customHeight="1">
      <c r="A7" s="75" t="s">
        <v>194</v>
      </c>
      <c r="B7" s="198"/>
      <c r="C7" s="198"/>
      <c r="D7" s="50"/>
      <c r="E7" s="95"/>
    </row>
    <row r="8" spans="1:5" s="75" customFormat="1" ht="23.25" customHeight="1">
      <c r="B8" s="198"/>
      <c r="C8" s="198"/>
      <c r="D8" s="50"/>
      <c r="E8" s="95"/>
    </row>
    <row r="9" spans="1:5" s="19" customFormat="1" ht="23.25" customHeight="1">
      <c r="A9" s="19" t="s">
        <v>171</v>
      </c>
      <c r="B9" s="183">
        <v>1563542</v>
      </c>
      <c r="C9" s="183">
        <v>1563542</v>
      </c>
      <c r="D9" s="201">
        <f t="shared" ref="D9:D17" si="0">+B9-C9</f>
        <v>0</v>
      </c>
      <c r="E9" s="221">
        <f t="shared" ref="E9:E18" si="1">+D9/C9</f>
        <v>0</v>
      </c>
    </row>
    <row r="10" spans="1:5" s="19" customFormat="1" ht="23.25" customHeight="1">
      <c r="A10" s="19" t="s">
        <v>172</v>
      </c>
      <c r="B10" s="183">
        <v>2111620</v>
      </c>
      <c r="C10" s="183">
        <v>2111620</v>
      </c>
      <c r="D10" s="201">
        <f t="shared" si="0"/>
        <v>0</v>
      </c>
      <c r="E10" s="221">
        <f t="shared" si="1"/>
        <v>0</v>
      </c>
    </row>
    <row r="11" spans="1:5" s="19" customFormat="1" ht="23.25" customHeight="1">
      <c r="A11" s="19" t="s">
        <v>173</v>
      </c>
      <c r="B11" s="183">
        <v>111943</v>
      </c>
      <c r="C11" s="183">
        <v>111943</v>
      </c>
      <c r="D11" s="201">
        <f t="shared" si="0"/>
        <v>0</v>
      </c>
      <c r="E11" s="221">
        <f t="shared" si="1"/>
        <v>0</v>
      </c>
    </row>
    <row r="12" spans="1:5" s="19" customFormat="1" ht="23.25" customHeight="1">
      <c r="A12" s="19" t="s">
        <v>174</v>
      </c>
      <c r="B12" s="183">
        <v>545395</v>
      </c>
      <c r="C12" s="183">
        <v>499165</v>
      </c>
      <c r="D12" s="201">
        <f t="shared" si="0"/>
        <v>46230</v>
      </c>
      <c r="E12" s="221">
        <f t="shared" si="1"/>
        <v>9.2614666493043382E-2</v>
      </c>
    </row>
    <row r="13" spans="1:5" s="19" customFormat="1" ht="23.25" customHeight="1">
      <c r="A13" s="19" t="s">
        <v>195</v>
      </c>
      <c r="B13" s="183">
        <v>640476</v>
      </c>
      <c r="C13" s="183">
        <v>590983</v>
      </c>
      <c r="D13" s="201">
        <f t="shared" si="0"/>
        <v>49493</v>
      </c>
      <c r="E13" s="221">
        <f t="shared" si="1"/>
        <v>8.3746909809588432E-2</v>
      </c>
    </row>
    <row r="14" spans="1:5" s="19" customFormat="1" ht="23.25" customHeight="1">
      <c r="A14" s="19" t="s">
        <v>175</v>
      </c>
      <c r="B14" s="183">
        <v>460049</v>
      </c>
      <c r="C14" s="183">
        <v>348660</v>
      </c>
      <c r="D14" s="201">
        <f t="shared" si="0"/>
        <v>111389</v>
      </c>
      <c r="E14" s="221">
        <f t="shared" si="1"/>
        <v>0.31947742786668959</v>
      </c>
    </row>
    <row r="15" spans="1:5" s="19" customFormat="1" ht="23.25" customHeight="1">
      <c r="A15" s="19" t="s">
        <v>182</v>
      </c>
      <c r="B15" s="183">
        <v>56543</v>
      </c>
      <c r="C15" s="183">
        <v>30593</v>
      </c>
      <c r="D15" s="201">
        <f t="shared" si="0"/>
        <v>25950</v>
      </c>
      <c r="E15" s="221">
        <f t="shared" si="1"/>
        <v>0.84823325597358878</v>
      </c>
    </row>
    <row r="16" spans="1:5" s="19" customFormat="1" ht="23.25" customHeight="1">
      <c r="A16" s="19" t="s">
        <v>176</v>
      </c>
      <c r="B16" s="183">
        <v>3876</v>
      </c>
      <c r="C16" s="183">
        <v>3876</v>
      </c>
      <c r="D16" s="201">
        <f t="shared" si="0"/>
        <v>0</v>
      </c>
      <c r="E16" s="221">
        <f t="shared" si="1"/>
        <v>0</v>
      </c>
    </row>
    <row r="17" spans="1:5" s="19" customFormat="1" ht="23.25" customHeight="1" thickBot="1">
      <c r="A17" s="19" t="s">
        <v>179</v>
      </c>
      <c r="B17" s="203">
        <v>-1937648</v>
      </c>
      <c r="C17" s="203">
        <v>-1815909</v>
      </c>
      <c r="D17" s="139">
        <f t="shared" si="0"/>
        <v>-121739</v>
      </c>
      <c r="E17" s="223">
        <f t="shared" si="1"/>
        <v>6.7040253669099062E-2</v>
      </c>
    </row>
    <row r="18" spans="1:5" ht="20" thickBot="1">
      <c r="A18" s="30" t="s">
        <v>130</v>
      </c>
      <c r="B18" s="239">
        <f>SUM(B9:B17)</f>
        <v>3555796</v>
      </c>
      <c r="C18" s="239">
        <f>SUM(C9:C17)</f>
        <v>3444473</v>
      </c>
      <c r="D18" s="239">
        <f>SUM(D9:D17)</f>
        <v>111323</v>
      </c>
      <c r="E18" s="240">
        <f t="shared" si="1"/>
        <v>3.2319312707633358E-2</v>
      </c>
    </row>
    <row r="19" spans="1:5" ht="17" thickTop="1">
      <c r="A19" s="76"/>
    </row>
    <row r="20" spans="1:5">
      <c r="A20" s="76"/>
    </row>
    <row r="22" spans="1:5">
      <c r="A22" s="125"/>
    </row>
  </sheetData>
  <mergeCells count="2">
    <mergeCell ref="A1:E1"/>
    <mergeCell ref="A2:E2"/>
  </mergeCells>
  <pageMargins left="0.5" right="0.5" top="1.59" bottom="1" header="2.04" footer="0.511811024"/>
  <pageSetup scale="87" orientation="portrait" horizontalDpi="360" verticalDpi="36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43"/>
  <sheetViews>
    <sheetView zoomScale="75" workbookViewId="0">
      <selection sqref="A1:E1"/>
    </sheetView>
  </sheetViews>
  <sheetFormatPr baseColWidth="10" defaultColWidth="11.5" defaultRowHeight="16"/>
  <cols>
    <col min="1" max="1" width="44" style="72" customWidth="1"/>
    <col min="2" max="4" width="18.33203125" style="46" customWidth="1"/>
    <col min="5" max="5" width="11.5" style="91"/>
    <col min="6" max="16384" width="11.5" style="72"/>
  </cols>
  <sheetData>
    <row r="1" spans="1:5" ht="20.25" customHeight="1">
      <c r="A1" s="436" t="s">
        <v>202</v>
      </c>
      <c r="B1" s="436"/>
      <c r="C1" s="436"/>
      <c r="D1" s="436"/>
      <c r="E1" s="436"/>
    </row>
    <row r="2" spans="1:5" ht="20.25" customHeight="1">
      <c r="A2" s="436" t="str">
        <f>+'NOTA 5'!A2:E2</f>
        <v>MILES DE COLONES</v>
      </c>
      <c r="B2" s="436"/>
      <c r="C2" s="436"/>
      <c r="D2" s="436"/>
      <c r="E2" s="436"/>
    </row>
    <row r="3" spans="1:5" ht="20.25" customHeight="1">
      <c r="A3" s="73"/>
      <c r="B3" s="44"/>
      <c r="C3" s="44"/>
      <c r="D3" s="44"/>
    </row>
    <row r="4" spans="1:5" ht="20.25" customHeight="1">
      <c r="A4" s="73"/>
      <c r="B4" s="44"/>
      <c r="C4" s="44"/>
      <c r="D4" s="97" t="s">
        <v>4</v>
      </c>
      <c r="E4" s="109"/>
    </row>
    <row r="5" spans="1:5" s="74" customFormat="1" ht="20.25" customHeight="1">
      <c r="A5" s="26"/>
      <c r="B5" s="195">
        <f>+'NOTA 4'!B5</f>
        <v>2019</v>
      </c>
      <c r="C5" s="195">
        <f>+'NOTA 4'!C5</f>
        <v>2018</v>
      </c>
      <c r="D5" s="45" t="s">
        <v>6</v>
      </c>
      <c r="E5" s="101" t="s">
        <v>7</v>
      </c>
    </row>
    <row r="6" spans="1:5" ht="23.25" customHeight="1">
      <c r="B6" s="182"/>
      <c r="C6" s="182"/>
    </row>
    <row r="7" spans="1:5" s="75" customFormat="1" ht="23.25" customHeight="1">
      <c r="A7" s="75" t="s">
        <v>193</v>
      </c>
      <c r="B7" s="198"/>
      <c r="C7" s="198"/>
      <c r="D7" s="50"/>
      <c r="E7" s="95"/>
    </row>
    <row r="8" spans="1:5" s="75" customFormat="1" ht="23.25" customHeight="1">
      <c r="B8" s="198"/>
      <c r="C8" s="198"/>
      <c r="D8" s="50"/>
      <c r="E8" s="95"/>
    </row>
    <row r="9" spans="1:5" s="19" customFormat="1" ht="23.25" customHeight="1">
      <c r="A9" s="19" t="s">
        <v>183</v>
      </c>
      <c r="B9" s="199">
        <v>2705329</v>
      </c>
      <c r="C9" s="199">
        <v>0</v>
      </c>
      <c r="D9" s="201">
        <f>+B9-C9</f>
        <v>2705329</v>
      </c>
      <c r="E9" s="221">
        <v>1</v>
      </c>
    </row>
    <row r="10" spans="1:5" s="19" customFormat="1" ht="23.25" customHeight="1">
      <c r="A10" s="19" t="s">
        <v>184</v>
      </c>
      <c r="B10" s="199">
        <v>12759773</v>
      </c>
      <c r="C10" s="199">
        <v>3637234</v>
      </c>
      <c r="D10" s="201">
        <f>+B10-C10</f>
        <v>9122539</v>
      </c>
      <c r="E10" s="221">
        <f>+D10/C10</f>
        <v>2.508097911764819</v>
      </c>
    </row>
    <row r="11" spans="1:5" s="19" customFormat="1" ht="23.25" customHeight="1">
      <c r="A11" s="19" t="s">
        <v>185</v>
      </c>
      <c r="B11" s="199">
        <v>-2604979</v>
      </c>
      <c r="C11" s="199">
        <v>-955125</v>
      </c>
      <c r="D11" s="201">
        <f>+B11-C11</f>
        <v>-1649854</v>
      </c>
      <c r="E11" s="148">
        <f>+D11/C11</f>
        <v>1.7273697160057584</v>
      </c>
    </row>
    <row r="12" spans="1:5" s="19" customFormat="1" ht="23.25" customHeight="1" thickBot="1">
      <c r="B12" s="369"/>
      <c r="C12" s="369"/>
      <c r="D12" s="224"/>
      <c r="E12" s="223"/>
    </row>
    <row r="13" spans="1:5" ht="20" thickBot="1">
      <c r="A13" s="30" t="s">
        <v>130</v>
      </c>
      <c r="B13" s="237">
        <f>SUM(B9:B11)</f>
        <v>12860123</v>
      </c>
      <c r="C13" s="141">
        <f>SUM(C9:C11)</f>
        <v>2682109</v>
      </c>
      <c r="D13" s="141">
        <f>+B13-C13</f>
        <v>10178014</v>
      </c>
      <c r="E13" s="233">
        <f>+D13/C13</f>
        <v>3.7947801524844813</v>
      </c>
    </row>
    <row r="14" spans="1:5">
      <c r="A14" s="76"/>
    </row>
    <row r="15" spans="1:5">
      <c r="A15" s="76"/>
    </row>
    <row r="16" spans="1:5">
      <c r="A16" s="31" t="s">
        <v>310</v>
      </c>
    </row>
    <row r="17" spans="1:2">
      <c r="A17" s="406"/>
    </row>
    <row r="18" spans="1:2" ht="17" thickBot="1">
      <c r="A18" s="31" t="s">
        <v>309</v>
      </c>
      <c r="B18" s="235">
        <v>2705329</v>
      </c>
    </row>
    <row r="19" spans="1:2">
      <c r="A19" s="31"/>
      <c r="B19" s="182"/>
    </row>
    <row r="20" spans="1:2">
      <c r="A20" s="31" t="s">
        <v>184</v>
      </c>
      <c r="B20" s="182"/>
    </row>
    <row r="21" spans="1:2">
      <c r="A21" s="31"/>
      <c r="B21" s="182"/>
    </row>
    <row r="22" spans="1:2">
      <c r="A22" s="31" t="s">
        <v>311</v>
      </c>
      <c r="B22" s="182">
        <v>10544</v>
      </c>
    </row>
    <row r="23" spans="1:2">
      <c r="A23" s="31" t="s">
        <v>312</v>
      </c>
      <c r="B23" s="182">
        <v>1553646</v>
      </c>
    </row>
    <row r="24" spans="1:2">
      <c r="A24" s="31" t="s">
        <v>313</v>
      </c>
      <c r="B24" s="182">
        <v>78293</v>
      </c>
    </row>
    <row r="25" spans="1:2">
      <c r="A25" s="31" t="s">
        <v>314</v>
      </c>
      <c r="B25" s="182">
        <v>144000</v>
      </c>
    </row>
    <row r="26" spans="1:2">
      <c r="A26" s="31" t="s">
        <v>315</v>
      </c>
      <c r="B26" s="182">
        <v>163652</v>
      </c>
    </row>
    <row r="27" spans="1:2">
      <c r="A27" s="31" t="s">
        <v>316</v>
      </c>
      <c r="B27" s="182">
        <v>173407</v>
      </c>
    </row>
    <row r="28" spans="1:2">
      <c r="A28" s="31" t="s">
        <v>317</v>
      </c>
      <c r="B28" s="182">
        <v>199351</v>
      </c>
    </row>
    <row r="29" spans="1:2">
      <c r="A29" s="31" t="s">
        <v>318</v>
      </c>
      <c r="B29" s="182">
        <v>329877</v>
      </c>
    </row>
    <row r="30" spans="1:2">
      <c r="A30" s="31" t="s">
        <v>319</v>
      </c>
      <c r="B30" s="182">
        <v>188660</v>
      </c>
    </row>
    <row r="31" spans="1:2">
      <c r="A31" s="31" t="s">
        <v>320</v>
      </c>
      <c r="B31" s="182">
        <v>27757</v>
      </c>
    </row>
    <row r="32" spans="1:2">
      <c r="A32" s="31" t="s">
        <v>321</v>
      </c>
      <c r="B32" s="182">
        <v>567918</v>
      </c>
    </row>
    <row r="33" spans="1:2">
      <c r="A33" s="31" t="s">
        <v>322</v>
      </c>
      <c r="B33" s="182">
        <v>200128</v>
      </c>
    </row>
    <row r="34" spans="1:2">
      <c r="A34" s="31" t="s">
        <v>309</v>
      </c>
      <c r="B34" s="182">
        <v>3073130</v>
      </c>
    </row>
    <row r="35" spans="1:2">
      <c r="A35" s="31" t="s">
        <v>323</v>
      </c>
      <c r="B35" s="182">
        <v>526649</v>
      </c>
    </row>
    <row r="36" spans="1:2">
      <c r="A36" s="31" t="s">
        <v>324</v>
      </c>
      <c r="B36" s="182">
        <v>315930</v>
      </c>
    </row>
    <row r="37" spans="1:2">
      <c r="A37" s="31" t="s">
        <v>325</v>
      </c>
      <c r="B37" s="182">
        <v>235222</v>
      </c>
    </row>
    <row r="38" spans="1:2">
      <c r="A38" s="31" t="s">
        <v>326</v>
      </c>
      <c r="B38" s="182">
        <v>1040303</v>
      </c>
    </row>
    <row r="39" spans="1:2">
      <c r="A39" s="31" t="s">
        <v>327</v>
      </c>
      <c r="B39" s="182">
        <v>1258827</v>
      </c>
    </row>
    <row r="40" spans="1:2">
      <c r="A40" s="31" t="s">
        <v>328</v>
      </c>
      <c r="B40" s="182">
        <v>266396</v>
      </c>
    </row>
    <row r="41" spans="1:2" ht="17" thickBot="1">
      <c r="A41" s="31" t="s">
        <v>329</v>
      </c>
      <c r="B41" s="224">
        <v>2406083</v>
      </c>
    </row>
    <row r="42" spans="1:2">
      <c r="B42" s="182"/>
    </row>
    <row r="43" spans="1:2" ht="17" thickBot="1">
      <c r="B43" s="235">
        <f>SUM(B22:B42)</f>
        <v>12759773</v>
      </c>
    </row>
  </sheetData>
  <mergeCells count="2">
    <mergeCell ref="A1:E1"/>
    <mergeCell ref="A2:E2"/>
  </mergeCells>
  <pageMargins left="0.5" right="0.5" top="1.59" bottom="1" header="2.04" footer="0.511811024"/>
  <pageSetup scale="8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22"/>
  <sheetViews>
    <sheetView topLeftCell="A2" zoomScale="75" workbookViewId="0">
      <selection activeCell="D27" sqref="D27"/>
    </sheetView>
  </sheetViews>
  <sheetFormatPr baseColWidth="10" defaultColWidth="11.5" defaultRowHeight="16"/>
  <cols>
    <col min="1" max="1" width="52.33203125" style="248" customWidth="1"/>
    <col min="2" max="3" width="17.5" style="284" customWidth="1"/>
    <col min="4" max="4" width="17.5" style="261" customWidth="1"/>
    <col min="5" max="5" width="11.5" style="252"/>
    <col min="6" max="16384" width="11.5" style="248"/>
  </cols>
  <sheetData>
    <row r="1" spans="1:5" ht="20.25" customHeight="1">
      <c r="A1" s="438" t="s">
        <v>201</v>
      </c>
      <c r="B1" s="438"/>
      <c r="C1" s="438"/>
      <c r="D1" s="438"/>
      <c r="E1" s="438"/>
    </row>
    <row r="2" spans="1:5" ht="20.25" customHeight="1">
      <c r="A2" s="438" t="s">
        <v>145</v>
      </c>
      <c r="B2" s="438"/>
      <c r="C2" s="438"/>
      <c r="D2" s="438"/>
      <c r="E2" s="438"/>
    </row>
    <row r="3" spans="1:5" ht="20.25" customHeight="1">
      <c r="A3" s="438" t="str">
        <f>+'[1]NOTA 3)'!A2:E2</f>
        <v>MILES DE COLONES</v>
      </c>
      <c r="B3" s="438"/>
      <c r="C3" s="438"/>
      <c r="D3" s="438"/>
      <c r="E3" s="438"/>
    </row>
    <row r="4" spans="1:5" ht="20.25" customHeight="1">
      <c r="A4" s="249"/>
      <c r="B4" s="250"/>
      <c r="C4" s="250"/>
      <c r="D4" s="251"/>
    </row>
    <row r="5" spans="1:5" ht="20.25" customHeight="1">
      <c r="A5" s="249"/>
      <c r="B5" s="250"/>
      <c r="C5" s="250"/>
      <c r="D5" s="253" t="s">
        <v>4</v>
      </c>
      <c r="E5" s="254"/>
    </row>
    <row r="6" spans="1:5" s="259" customFormat="1" ht="20.25" customHeight="1">
      <c r="A6" s="255"/>
      <c r="B6" s="256">
        <f>+SITUACIÓN!C7</f>
        <v>2019</v>
      </c>
      <c r="C6" s="256">
        <f>+SITUACIÓN!D7</f>
        <v>2018</v>
      </c>
      <c r="D6" s="257" t="s">
        <v>6</v>
      </c>
      <c r="E6" s="258" t="s">
        <v>7</v>
      </c>
    </row>
    <row r="7" spans="1:5" ht="23.25" customHeight="1">
      <c r="B7" s="260"/>
      <c r="C7" s="260"/>
    </row>
    <row r="8" spans="1:5" ht="23.25" customHeight="1">
      <c r="A8" s="248" t="s">
        <v>169</v>
      </c>
      <c r="B8" s="262">
        <v>1000</v>
      </c>
      <c r="C8" s="262">
        <v>1000</v>
      </c>
      <c r="D8" s="293">
        <f>+B8-C8</f>
        <v>0</v>
      </c>
      <c r="E8" s="263">
        <f t="shared" ref="E8:E18" si="0">+D8/C8</f>
        <v>0</v>
      </c>
    </row>
    <row r="9" spans="1:5" s="267" customFormat="1" ht="23.25" customHeight="1" thickBot="1">
      <c r="A9" s="264" t="s">
        <v>85</v>
      </c>
      <c r="B9" s="265">
        <f>SUM(B8:B8)</f>
        <v>1000</v>
      </c>
      <c r="C9" s="265">
        <f>SUM(C8:C8)</f>
        <v>1000</v>
      </c>
      <c r="D9" s="265">
        <f>+B9-C9</f>
        <v>0</v>
      </c>
      <c r="E9" s="266">
        <f t="shared" si="0"/>
        <v>0</v>
      </c>
    </row>
    <row r="10" spans="1:5" s="267" customFormat="1" ht="23.25" customHeight="1" thickTop="1">
      <c r="A10" s="264"/>
      <c r="B10" s="268"/>
      <c r="C10" s="268"/>
      <c r="D10" s="268"/>
      <c r="E10" s="263" t="s">
        <v>16</v>
      </c>
    </row>
    <row r="11" spans="1:5" ht="23.25" customHeight="1">
      <c r="A11" s="248" t="s">
        <v>86</v>
      </c>
      <c r="B11" s="269">
        <v>12159</v>
      </c>
      <c r="C11" s="269">
        <v>12159</v>
      </c>
      <c r="D11" s="270">
        <f t="shared" ref="D11:D18" si="1">+B11-C11</f>
        <v>0</v>
      </c>
      <c r="E11" s="271">
        <f>+D11/C11</f>
        <v>0</v>
      </c>
    </row>
    <row r="12" spans="1:5" ht="23.25" customHeight="1">
      <c r="A12" s="248" t="s">
        <v>110</v>
      </c>
      <c r="B12" s="269">
        <v>298002</v>
      </c>
      <c r="C12" s="269">
        <v>298002</v>
      </c>
      <c r="D12" s="270">
        <f t="shared" si="1"/>
        <v>0</v>
      </c>
      <c r="E12" s="271">
        <f t="shared" si="0"/>
        <v>0</v>
      </c>
    </row>
    <row r="13" spans="1:5" ht="23.25" customHeight="1">
      <c r="A13" s="248" t="s">
        <v>121</v>
      </c>
      <c r="B13" s="269">
        <v>204045</v>
      </c>
      <c r="C13" s="269">
        <v>204045</v>
      </c>
      <c r="D13" s="270">
        <f t="shared" si="1"/>
        <v>0</v>
      </c>
      <c r="E13" s="271">
        <f t="shared" si="0"/>
        <v>0</v>
      </c>
    </row>
    <row r="14" spans="1:5" ht="23.25" customHeight="1">
      <c r="A14" s="248" t="s">
        <v>144</v>
      </c>
      <c r="B14" s="269">
        <v>790671</v>
      </c>
      <c r="C14" s="269">
        <v>790671</v>
      </c>
      <c r="D14" s="270">
        <f t="shared" si="1"/>
        <v>0</v>
      </c>
      <c r="E14" s="271">
        <f t="shared" si="0"/>
        <v>0</v>
      </c>
    </row>
    <row r="15" spans="1:5" ht="23.25" customHeight="1">
      <c r="A15" s="248" t="s">
        <v>170</v>
      </c>
      <c r="B15" s="269">
        <v>879855</v>
      </c>
      <c r="C15" s="269">
        <v>932793</v>
      </c>
      <c r="D15" s="424">
        <f t="shared" si="1"/>
        <v>-52938</v>
      </c>
      <c r="E15" s="425">
        <f t="shared" si="0"/>
        <v>-5.6752141150287365E-2</v>
      </c>
    </row>
    <row r="16" spans="1:5" ht="23.25" customHeight="1">
      <c r="A16" s="248" t="s">
        <v>166</v>
      </c>
      <c r="B16" s="272">
        <v>-2172573</v>
      </c>
      <c r="C16" s="272">
        <v>-1648021</v>
      </c>
      <c r="D16" s="273">
        <f t="shared" si="1"/>
        <v>-524552</v>
      </c>
      <c r="E16" s="274">
        <f t="shared" si="0"/>
        <v>0.31829206059874238</v>
      </c>
    </row>
    <row r="17" spans="1:5" s="267" customFormat="1" ht="23.25" customHeight="1" thickBot="1">
      <c r="A17" s="264" t="s">
        <v>87</v>
      </c>
      <c r="B17" s="275">
        <f>SUM(B11:B16)</f>
        <v>12159</v>
      </c>
      <c r="C17" s="276">
        <f>SUM(C11:C16)</f>
        <v>589649</v>
      </c>
      <c r="D17" s="402">
        <f t="shared" si="1"/>
        <v>-577490</v>
      </c>
      <c r="E17" s="403">
        <f t="shared" si="0"/>
        <v>-0.97937925782965796</v>
      </c>
    </row>
    <row r="18" spans="1:5" s="267" customFormat="1" ht="23.25" customHeight="1" thickBot="1">
      <c r="A18" s="264" t="s">
        <v>88</v>
      </c>
      <c r="B18" s="277">
        <f>+B17+B9</f>
        <v>13159</v>
      </c>
      <c r="C18" s="277">
        <f>+C17+C9</f>
        <v>590649</v>
      </c>
      <c r="D18" s="404">
        <f t="shared" si="1"/>
        <v>-577490</v>
      </c>
      <c r="E18" s="405">
        <f t="shared" si="0"/>
        <v>-0.97772111694085662</v>
      </c>
    </row>
    <row r="19" spans="1:5" s="267" customFormat="1" ht="19.5" customHeight="1" thickTop="1">
      <c r="A19" s="264"/>
      <c r="B19" s="268"/>
      <c r="C19" s="268"/>
      <c r="D19" s="268"/>
      <c r="E19" s="278"/>
    </row>
    <row r="20" spans="1:5" s="279" customFormat="1" ht="25.5" customHeight="1">
      <c r="B20" s="280"/>
      <c r="C20" s="280"/>
      <c r="D20" s="281"/>
      <c r="E20" s="282"/>
    </row>
    <row r="21" spans="1:5" s="279" customFormat="1" ht="25.5" customHeight="1">
      <c r="A21" s="283" t="s">
        <v>302</v>
      </c>
      <c r="B21" s="280"/>
      <c r="C21" s="280"/>
      <c r="D21" s="281"/>
      <c r="E21" s="282"/>
    </row>
    <row r="22" spans="1:5" ht="10.5" customHeight="1"/>
  </sheetData>
  <mergeCells count="3">
    <mergeCell ref="A1:E1"/>
    <mergeCell ref="A2:E2"/>
    <mergeCell ref="A3:E3"/>
  </mergeCells>
  <pageMargins left="0.51181102362204722" right="0.51181102362204722" top="1.44" bottom="0.98425196850393704" header="0.51181102362204722" footer="0.51181102362204722"/>
  <pageSetup scale="83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23"/>
  <sheetViews>
    <sheetView zoomScale="75" workbookViewId="0">
      <selection activeCell="C30" sqref="C30"/>
    </sheetView>
  </sheetViews>
  <sheetFormatPr baseColWidth="10" defaultColWidth="11.5" defaultRowHeight="16"/>
  <cols>
    <col min="1" max="1" width="44" style="72" customWidth="1"/>
    <col min="2" max="4" width="18.33203125" style="46" customWidth="1"/>
    <col min="5" max="5" width="13" style="91" customWidth="1"/>
    <col min="6" max="16384" width="11.5" style="72"/>
  </cols>
  <sheetData>
    <row r="1" spans="1:5" ht="20.25" customHeight="1">
      <c r="A1" s="436" t="s">
        <v>200</v>
      </c>
      <c r="B1" s="436"/>
      <c r="C1" s="436"/>
      <c r="D1" s="436"/>
      <c r="E1" s="436"/>
    </row>
    <row r="2" spans="1:5" ht="20.25" customHeight="1">
      <c r="A2" s="436" t="str">
        <f>+'NOTA 6'!A2:E2</f>
        <v>MILES DE COLONES</v>
      </c>
      <c r="B2" s="436"/>
      <c r="C2" s="436"/>
      <c r="D2" s="436"/>
      <c r="E2" s="436"/>
    </row>
    <row r="3" spans="1:5" ht="20.25" customHeight="1">
      <c r="A3" s="73"/>
      <c r="B3" s="44"/>
      <c r="C3" s="44"/>
      <c r="D3" s="44"/>
    </row>
    <row r="4" spans="1:5" ht="20.25" customHeight="1">
      <c r="A4" s="73"/>
      <c r="B4" s="44"/>
      <c r="C4" s="44"/>
      <c r="D4" s="97" t="s">
        <v>4</v>
      </c>
      <c r="E4" s="109"/>
    </row>
    <row r="5" spans="1:5" s="74" customFormat="1" ht="20.25" customHeight="1">
      <c r="A5" s="26"/>
      <c r="B5" s="195">
        <f>+'NOTA 4'!B5</f>
        <v>2019</v>
      </c>
      <c r="C5" s="195">
        <f>+'NOTA 4'!C5</f>
        <v>2018</v>
      </c>
      <c r="D5" s="45" t="s">
        <v>6</v>
      </c>
      <c r="E5" s="101" t="s">
        <v>7</v>
      </c>
    </row>
    <row r="6" spans="1:5" ht="23.25" customHeight="1">
      <c r="B6" s="182"/>
      <c r="C6" s="182"/>
    </row>
    <row r="7" spans="1:5" s="75" customFormat="1" ht="23.25" customHeight="1">
      <c r="A7" s="75" t="s">
        <v>19</v>
      </c>
      <c r="B7" s="198"/>
      <c r="C7" s="198"/>
      <c r="D7" s="50"/>
      <c r="E7" s="95"/>
    </row>
    <row r="8" spans="1:5" s="75" customFormat="1" ht="23.25" customHeight="1">
      <c r="B8" s="198"/>
      <c r="C8" s="198"/>
      <c r="D8" s="50"/>
      <c r="E8" s="95"/>
    </row>
    <row r="9" spans="1:5" s="19" customFormat="1" ht="23.25" customHeight="1">
      <c r="A9" s="19" t="s">
        <v>131</v>
      </c>
      <c r="B9" s="183">
        <v>0</v>
      </c>
      <c r="C9" s="183">
        <v>0</v>
      </c>
      <c r="D9" s="201">
        <f t="shared" ref="D9:D18" si="0">+B9-C9</f>
        <v>0</v>
      </c>
      <c r="E9" s="221">
        <v>0</v>
      </c>
    </row>
    <row r="10" spans="1:5" s="19" customFormat="1" ht="23.25" customHeight="1">
      <c r="A10" s="19" t="s">
        <v>126</v>
      </c>
      <c r="B10" s="183">
        <v>270297</v>
      </c>
      <c r="C10" s="183">
        <v>562180</v>
      </c>
      <c r="D10" s="201">
        <f t="shared" si="0"/>
        <v>-291883</v>
      </c>
      <c r="E10" s="148">
        <f t="shared" ref="E10:E19" si="1">+D10/C10</f>
        <v>-0.51919847735600699</v>
      </c>
    </row>
    <row r="11" spans="1:5" s="19" customFormat="1" ht="23.25" customHeight="1">
      <c r="A11" s="19" t="s">
        <v>125</v>
      </c>
      <c r="B11" s="183">
        <v>86820</v>
      </c>
      <c r="C11" s="183">
        <v>116824</v>
      </c>
      <c r="D11" s="201">
        <f t="shared" si="0"/>
        <v>-30004</v>
      </c>
      <c r="E11" s="148">
        <f t="shared" si="1"/>
        <v>-0.25683078819420668</v>
      </c>
    </row>
    <row r="12" spans="1:5" s="19" customFormat="1" ht="23.25" customHeight="1">
      <c r="A12" s="19" t="s">
        <v>163</v>
      </c>
      <c r="B12" s="183">
        <v>20540</v>
      </c>
      <c r="C12" s="183">
        <v>16599</v>
      </c>
      <c r="D12" s="201">
        <f t="shared" si="0"/>
        <v>3941</v>
      </c>
      <c r="E12" s="221">
        <f t="shared" si="1"/>
        <v>0.23742394120127719</v>
      </c>
    </row>
    <row r="13" spans="1:5" s="19" customFormat="1" ht="23.25" customHeight="1">
      <c r="A13" s="19" t="s">
        <v>132</v>
      </c>
      <c r="B13" s="183">
        <v>34439</v>
      </c>
      <c r="C13" s="183">
        <v>27829</v>
      </c>
      <c r="D13" s="201">
        <f t="shared" si="0"/>
        <v>6610</v>
      </c>
      <c r="E13" s="221">
        <f t="shared" si="1"/>
        <v>0.23752200941463941</v>
      </c>
    </row>
    <row r="14" spans="1:5" s="19" customFormat="1" ht="23.25" customHeight="1">
      <c r="A14" s="19" t="s">
        <v>133</v>
      </c>
      <c r="B14" s="183">
        <v>4996</v>
      </c>
      <c r="C14" s="183">
        <v>4996</v>
      </c>
      <c r="D14" s="201">
        <f t="shared" si="0"/>
        <v>0</v>
      </c>
      <c r="E14" s="221">
        <f t="shared" si="1"/>
        <v>0</v>
      </c>
    </row>
    <row r="15" spans="1:5" s="19" customFormat="1" ht="23.25" customHeight="1">
      <c r="A15" s="19" t="s">
        <v>134</v>
      </c>
      <c r="B15" s="183">
        <v>56999</v>
      </c>
      <c r="C15" s="183">
        <v>55494</v>
      </c>
      <c r="D15" s="201">
        <f t="shared" si="0"/>
        <v>1505</v>
      </c>
      <c r="E15" s="221">
        <f t="shared" si="1"/>
        <v>2.7120049014307854E-2</v>
      </c>
    </row>
    <row r="16" spans="1:5" s="19" customFormat="1" ht="23.25" customHeight="1">
      <c r="A16" s="19" t="s">
        <v>135</v>
      </c>
      <c r="B16" s="183">
        <v>50935</v>
      </c>
      <c r="C16" s="183">
        <v>7038</v>
      </c>
      <c r="D16" s="201">
        <f t="shared" si="0"/>
        <v>43897</v>
      </c>
      <c r="E16" s="221">
        <f t="shared" si="1"/>
        <v>6.2371412333049161</v>
      </c>
    </row>
    <row r="17" spans="1:5" s="19" customFormat="1" ht="23.25" customHeight="1">
      <c r="A17" s="19" t="s">
        <v>136</v>
      </c>
      <c r="B17" s="183">
        <v>114</v>
      </c>
      <c r="C17" s="183">
        <v>0</v>
      </c>
      <c r="D17" s="201">
        <f t="shared" si="0"/>
        <v>114</v>
      </c>
      <c r="E17" s="221">
        <v>1</v>
      </c>
    </row>
    <row r="18" spans="1:5" s="19" customFormat="1" ht="23.25" customHeight="1" thickBot="1">
      <c r="A18" s="19" t="s">
        <v>35</v>
      </c>
      <c r="B18" s="203">
        <v>0</v>
      </c>
      <c r="C18" s="203">
        <v>9060</v>
      </c>
      <c r="D18" s="224">
        <f t="shared" si="0"/>
        <v>-9060</v>
      </c>
      <c r="E18" s="219">
        <f t="shared" si="1"/>
        <v>-1</v>
      </c>
    </row>
    <row r="19" spans="1:5" ht="20" thickBot="1">
      <c r="A19" s="30" t="s">
        <v>130</v>
      </c>
      <c r="B19" s="239">
        <f>SUM(B9:B18)</f>
        <v>525140</v>
      </c>
      <c r="C19" s="239">
        <f>SUM(C9:C18)</f>
        <v>800020</v>
      </c>
      <c r="D19" s="239">
        <f>SUM(D9:D18)</f>
        <v>-274880</v>
      </c>
      <c r="E19" s="287">
        <f t="shared" si="1"/>
        <v>-0.34359141021474465</v>
      </c>
    </row>
    <row r="20" spans="1:5" ht="17" thickTop="1">
      <c r="A20" s="76"/>
    </row>
    <row r="21" spans="1:5">
      <c r="A21" s="76"/>
    </row>
    <row r="23" spans="1:5">
      <c r="A23" s="125"/>
    </row>
  </sheetData>
  <mergeCells count="2">
    <mergeCell ref="A1:E1"/>
    <mergeCell ref="A2:E2"/>
  </mergeCells>
  <phoneticPr fontId="0" type="noConversion"/>
  <pageMargins left="0.5" right="0.5" top="1.59" bottom="1" header="2.04" footer="0.511811024"/>
  <pageSetup scale="87" orientation="portrait" horizontalDpi="360" verticalDpi="36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8"/>
  <sheetViews>
    <sheetView zoomScale="75" workbookViewId="0">
      <selection activeCell="E8" sqref="E8"/>
    </sheetView>
  </sheetViews>
  <sheetFormatPr baseColWidth="10" defaultColWidth="11.5" defaultRowHeight="16"/>
  <cols>
    <col min="1" max="1" width="44" style="72" customWidth="1"/>
    <col min="2" max="4" width="18.33203125" style="46" customWidth="1"/>
    <col min="5" max="5" width="11.5" style="91"/>
    <col min="6" max="16384" width="11.5" style="72"/>
  </cols>
  <sheetData>
    <row r="1" spans="1:5" ht="20.25" customHeight="1">
      <c r="A1" s="436" t="s">
        <v>199</v>
      </c>
      <c r="B1" s="436"/>
      <c r="C1" s="436"/>
      <c r="D1" s="436"/>
      <c r="E1" s="436"/>
    </row>
    <row r="2" spans="1:5" ht="20.25" customHeight="1">
      <c r="A2" s="436" t="str">
        <f>+'NOTA 6'!A2:E2</f>
        <v>MILES DE COLONES</v>
      </c>
      <c r="B2" s="436"/>
      <c r="C2" s="436"/>
      <c r="D2" s="436"/>
      <c r="E2" s="436"/>
    </row>
    <row r="3" spans="1:5" ht="20.25" customHeight="1">
      <c r="A3" s="73"/>
      <c r="B3" s="44"/>
      <c r="C3" s="44"/>
      <c r="D3" s="44"/>
    </row>
    <row r="4" spans="1:5" ht="20.25" customHeight="1">
      <c r="A4" s="73"/>
      <c r="B4" s="44"/>
      <c r="C4" s="44"/>
      <c r="D4" s="97" t="s">
        <v>4</v>
      </c>
      <c r="E4" s="109"/>
    </row>
    <row r="5" spans="1:5" s="74" customFormat="1" ht="20.25" customHeight="1">
      <c r="A5" s="26"/>
      <c r="B5" s="195">
        <f>+'NOTA 4'!B5</f>
        <v>2019</v>
      </c>
      <c r="C5" s="195">
        <f>+'NOTA 4'!C5</f>
        <v>2018</v>
      </c>
      <c r="D5" s="45" t="s">
        <v>6</v>
      </c>
      <c r="E5" s="101" t="s">
        <v>7</v>
      </c>
    </row>
    <row r="6" spans="1:5" ht="23.25" customHeight="1">
      <c r="B6" s="182"/>
      <c r="C6" s="182"/>
    </row>
    <row r="7" spans="1:5" s="75" customFormat="1" ht="23.25" customHeight="1">
      <c r="B7" s="198"/>
      <c r="C7" s="198"/>
      <c r="D7" s="50"/>
      <c r="E7" s="95"/>
    </row>
    <row r="8" spans="1:5" s="75" customFormat="1" ht="23.25" customHeight="1">
      <c r="B8" s="198"/>
      <c r="C8" s="198"/>
      <c r="D8" s="50"/>
      <c r="E8" s="95"/>
    </row>
    <row r="9" spans="1:5" s="19" customFormat="1" ht="23.25" customHeight="1">
      <c r="A9" s="19" t="s">
        <v>168</v>
      </c>
      <c r="B9" s="183">
        <v>12809</v>
      </c>
      <c r="C9" s="183">
        <v>16988</v>
      </c>
      <c r="D9" s="201">
        <f>+B9-C9</f>
        <v>-4179</v>
      </c>
      <c r="E9" s="148">
        <f t="shared" ref="E9:E14" si="0">+D9/C9</f>
        <v>-0.24599717447610078</v>
      </c>
    </row>
    <row r="10" spans="1:5" s="19" customFormat="1" ht="23.25" customHeight="1">
      <c r="A10" s="19" t="s">
        <v>137</v>
      </c>
      <c r="B10" s="183">
        <v>128945</v>
      </c>
      <c r="C10" s="183">
        <v>142639</v>
      </c>
      <c r="D10" s="201">
        <f>+B10-C10</f>
        <v>-13694</v>
      </c>
      <c r="E10" s="148">
        <f t="shared" si="0"/>
        <v>-9.6004599022707679E-2</v>
      </c>
    </row>
    <row r="11" spans="1:5" s="19" customFormat="1" ht="23.25" customHeight="1">
      <c r="A11" s="19" t="s">
        <v>167</v>
      </c>
      <c r="B11" s="183">
        <v>183550</v>
      </c>
      <c r="C11" s="183">
        <v>193213</v>
      </c>
      <c r="D11" s="201">
        <f>+B11-C11</f>
        <v>-9663</v>
      </c>
      <c r="E11" s="148">
        <f t="shared" si="0"/>
        <v>-5.0012162742672596E-2</v>
      </c>
    </row>
    <row r="12" spans="1:5" s="19" customFormat="1" ht="23.25" customHeight="1">
      <c r="A12" s="19" t="s">
        <v>138</v>
      </c>
      <c r="B12" s="183">
        <v>0</v>
      </c>
      <c r="C12" s="183">
        <v>389818</v>
      </c>
      <c r="D12" s="201">
        <f>+B12-C12</f>
        <v>-389818</v>
      </c>
      <c r="E12" s="148">
        <f t="shared" si="0"/>
        <v>-1</v>
      </c>
    </row>
    <row r="13" spans="1:5" s="19" customFormat="1" ht="23.25" customHeight="1" thickBot="1">
      <c r="A13" s="19" t="s">
        <v>139</v>
      </c>
      <c r="B13" s="203">
        <v>15500</v>
      </c>
      <c r="C13" s="203">
        <v>15500</v>
      </c>
      <c r="D13" s="224">
        <f>+B13-C13</f>
        <v>0</v>
      </c>
      <c r="E13" s="223">
        <f t="shared" si="0"/>
        <v>0</v>
      </c>
    </row>
    <row r="14" spans="1:5" ht="20" thickBot="1">
      <c r="A14" s="143" t="s">
        <v>178</v>
      </c>
      <c r="B14" s="239">
        <f>SUM(B9:B13)</f>
        <v>340804</v>
      </c>
      <c r="C14" s="239">
        <f>SUM(C9:C13)</f>
        <v>758158</v>
      </c>
      <c r="D14" s="239">
        <f>SUM(D9:D13)</f>
        <v>-417354</v>
      </c>
      <c r="E14" s="287">
        <f t="shared" si="0"/>
        <v>-0.55048419986335306</v>
      </c>
    </row>
    <row r="15" spans="1:5" ht="17" thickTop="1">
      <c r="A15" s="76"/>
    </row>
    <row r="16" spans="1:5">
      <c r="A16" s="76"/>
    </row>
    <row r="18" spans="1:1">
      <c r="A18" s="125"/>
    </row>
  </sheetData>
  <mergeCells count="2">
    <mergeCell ref="A1:E1"/>
    <mergeCell ref="A2:E2"/>
  </mergeCells>
  <phoneticPr fontId="0" type="noConversion"/>
  <pageMargins left="0.5" right="0.5" top="1.59" bottom="1" header="2.04" footer="0.511811024"/>
  <pageSetup scale="88" orientation="portrait" horizontalDpi="36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24"/>
  <sheetViews>
    <sheetView zoomScale="75" workbookViewId="0">
      <selection activeCell="C31" sqref="C31"/>
    </sheetView>
  </sheetViews>
  <sheetFormatPr baseColWidth="10" defaultRowHeight="13"/>
  <cols>
    <col min="1" max="1" width="46.5" bestFit="1" customWidth="1"/>
    <col min="2" max="3" width="18.5" customWidth="1"/>
    <col min="4" max="4" width="18.5" bestFit="1" customWidth="1"/>
    <col min="5" max="5" width="11.5" customWidth="1"/>
  </cols>
  <sheetData>
    <row r="1" spans="1:6" ht="14">
      <c r="A1" s="53"/>
      <c r="B1" s="136"/>
      <c r="C1" s="136"/>
      <c r="D1" s="137"/>
      <c r="E1" s="112"/>
      <c r="F1" s="53"/>
    </row>
    <row r="2" spans="1:6" ht="21">
      <c r="A2" s="437" t="s">
        <v>198</v>
      </c>
      <c r="B2" s="437"/>
      <c r="C2" s="437"/>
      <c r="D2" s="437"/>
      <c r="E2" s="437"/>
      <c r="F2" s="3"/>
    </row>
    <row r="3" spans="1:6" ht="21">
      <c r="A3" s="437" t="str">
        <f>+'NOTA 4'!A2:E2</f>
        <v>MILES DE COLONES</v>
      </c>
      <c r="B3" s="437"/>
      <c r="C3" s="437"/>
      <c r="D3" s="437"/>
      <c r="E3" s="437"/>
      <c r="F3" s="3"/>
    </row>
    <row r="4" spans="1:6" ht="19">
      <c r="A4" s="13"/>
      <c r="B4" s="43"/>
      <c r="C4" s="43"/>
      <c r="D4" s="44"/>
      <c r="E4" s="99"/>
      <c r="F4" s="3"/>
    </row>
    <row r="5" spans="1:6" ht="19">
      <c r="A5" s="13"/>
      <c r="B5" s="43"/>
      <c r="C5" s="43"/>
      <c r="D5" s="97" t="s">
        <v>4</v>
      </c>
      <c r="E5" s="109"/>
      <c r="F5" s="3"/>
    </row>
    <row r="6" spans="1:6" ht="19">
      <c r="B6" s="200">
        <f>+'NOTA 13'!B5</f>
        <v>2019</v>
      </c>
      <c r="C6" s="200">
        <f>+'NOTA 13'!C5</f>
        <v>2018</v>
      </c>
      <c r="D6" s="45" t="s">
        <v>6</v>
      </c>
      <c r="E6" s="101" t="s">
        <v>7</v>
      </c>
      <c r="F6" s="3"/>
    </row>
    <row r="7" spans="1:6" ht="16">
      <c r="A7" s="3"/>
      <c r="B7" s="202"/>
      <c r="C7" s="202"/>
      <c r="D7" s="16"/>
      <c r="E7" s="94"/>
      <c r="F7" s="3"/>
    </row>
    <row r="8" spans="1:6" ht="16">
      <c r="A8" s="6"/>
      <c r="B8" s="183"/>
      <c r="C8" s="183"/>
      <c r="D8" s="42"/>
      <c r="E8" s="94"/>
      <c r="F8" s="3"/>
    </row>
    <row r="9" spans="1:6" ht="16">
      <c r="A9" s="6" t="s">
        <v>146</v>
      </c>
      <c r="B9" s="183">
        <v>43000</v>
      </c>
      <c r="C9" s="183">
        <v>43000</v>
      </c>
      <c r="D9" s="201">
        <f t="shared" ref="D9:D22" si="0">+B9-C9</f>
        <v>0</v>
      </c>
      <c r="E9" s="221">
        <f>+D9/C9</f>
        <v>0</v>
      </c>
      <c r="F9" s="3"/>
    </row>
    <row r="10" spans="1:6" ht="16">
      <c r="A10" s="6" t="s">
        <v>147</v>
      </c>
      <c r="B10" s="183">
        <v>293556</v>
      </c>
      <c r="C10" s="183">
        <v>293556</v>
      </c>
      <c r="D10" s="201">
        <f t="shared" si="0"/>
        <v>0</v>
      </c>
      <c r="E10" s="221">
        <f>+D10/C10</f>
        <v>0</v>
      </c>
      <c r="F10" s="3"/>
    </row>
    <row r="11" spans="1:6" ht="16">
      <c r="A11" s="6" t="s">
        <v>148</v>
      </c>
      <c r="B11" s="183">
        <v>215000</v>
      </c>
      <c r="C11" s="183">
        <v>215000</v>
      </c>
      <c r="D11" s="201">
        <f t="shared" si="0"/>
        <v>0</v>
      </c>
      <c r="E11" s="221">
        <f>+D11/C11</f>
        <v>0</v>
      </c>
      <c r="F11" s="3"/>
    </row>
    <row r="12" spans="1:6" ht="16">
      <c r="A12" s="6" t="s">
        <v>149</v>
      </c>
      <c r="B12" s="183">
        <v>159986</v>
      </c>
      <c r="C12" s="183">
        <v>159986</v>
      </c>
      <c r="D12" s="201">
        <f t="shared" si="0"/>
        <v>0</v>
      </c>
      <c r="E12" s="221">
        <f>+D12/C12</f>
        <v>0</v>
      </c>
      <c r="F12" s="3"/>
    </row>
    <row r="13" spans="1:6" ht="16">
      <c r="A13" s="6" t="s">
        <v>150</v>
      </c>
      <c r="B13" s="183">
        <v>0</v>
      </c>
      <c r="C13" s="183">
        <v>0</v>
      </c>
      <c r="D13" s="201">
        <f t="shared" si="0"/>
        <v>0</v>
      </c>
      <c r="E13" s="221">
        <v>0</v>
      </c>
      <c r="F13" s="3"/>
    </row>
    <row r="14" spans="1:6" ht="16">
      <c r="A14" s="6" t="s">
        <v>151</v>
      </c>
      <c r="B14" s="183">
        <v>580660</v>
      </c>
      <c r="C14" s="183">
        <v>580660</v>
      </c>
      <c r="D14" s="201">
        <f t="shared" si="0"/>
        <v>0</v>
      </c>
      <c r="E14" s="221">
        <f>+D14/C14</f>
        <v>0</v>
      </c>
      <c r="F14" s="3"/>
    </row>
    <row r="15" spans="1:6" ht="16">
      <c r="A15" s="6" t="s">
        <v>152</v>
      </c>
      <c r="B15" s="183">
        <v>5262</v>
      </c>
      <c r="C15" s="183">
        <v>5262</v>
      </c>
      <c r="D15" s="201">
        <f t="shared" si="0"/>
        <v>0</v>
      </c>
      <c r="E15" s="221">
        <f t="shared" ref="E15:E22" si="1">+D15/C15</f>
        <v>0</v>
      </c>
      <c r="F15" s="3"/>
    </row>
    <row r="16" spans="1:6" ht="16">
      <c r="A16" s="6" t="s">
        <v>153</v>
      </c>
      <c r="B16" s="183">
        <v>10000</v>
      </c>
      <c r="C16" s="183">
        <v>10000</v>
      </c>
      <c r="D16" s="201">
        <f t="shared" si="0"/>
        <v>0</v>
      </c>
      <c r="E16" s="221">
        <f t="shared" si="1"/>
        <v>0</v>
      </c>
      <c r="F16" s="3"/>
    </row>
    <row r="17" spans="1:6" ht="16">
      <c r="A17" s="6" t="s">
        <v>154</v>
      </c>
      <c r="B17" s="183">
        <v>120365817</v>
      </c>
      <c r="C17" s="183">
        <v>116905665</v>
      </c>
      <c r="D17" s="201">
        <f t="shared" si="0"/>
        <v>3460152</v>
      </c>
      <c r="E17" s="221">
        <f t="shared" si="1"/>
        <v>2.9597812903249813E-2</v>
      </c>
      <c r="F17" s="3"/>
    </row>
    <row r="18" spans="1:6" ht="16">
      <c r="A18" s="6" t="s">
        <v>155</v>
      </c>
      <c r="B18" s="183">
        <v>536172</v>
      </c>
      <c r="C18" s="183">
        <v>519172</v>
      </c>
      <c r="D18" s="201">
        <f t="shared" si="0"/>
        <v>17000</v>
      </c>
      <c r="E18" s="221">
        <f t="shared" si="1"/>
        <v>3.2744446927029963E-2</v>
      </c>
      <c r="F18" s="3"/>
    </row>
    <row r="19" spans="1:6" ht="16">
      <c r="A19" s="6" t="s">
        <v>156</v>
      </c>
      <c r="B19" s="183">
        <v>363</v>
      </c>
      <c r="C19" s="183">
        <v>363</v>
      </c>
      <c r="D19" s="201">
        <f t="shared" si="0"/>
        <v>0</v>
      </c>
      <c r="E19" s="218">
        <f t="shared" si="1"/>
        <v>0</v>
      </c>
      <c r="F19" s="3"/>
    </row>
    <row r="20" spans="1:6" ht="17" thickBot="1">
      <c r="A20" s="6" t="s">
        <v>157</v>
      </c>
      <c r="B20" s="203">
        <v>1080</v>
      </c>
      <c r="C20" s="203">
        <v>1080</v>
      </c>
      <c r="D20" s="224">
        <f t="shared" si="0"/>
        <v>0</v>
      </c>
      <c r="E20" s="223">
        <f t="shared" si="1"/>
        <v>0</v>
      </c>
      <c r="F20" s="3"/>
    </row>
    <row r="21" spans="1:6" ht="16">
      <c r="A21" s="6"/>
      <c r="B21" s="78"/>
      <c r="C21" s="78"/>
      <c r="D21" s="42"/>
      <c r="E21" s="128"/>
      <c r="F21" s="3"/>
    </row>
    <row r="22" spans="1:6" ht="20" thickBot="1">
      <c r="A22" s="140" t="s">
        <v>160</v>
      </c>
      <c r="B22" s="141">
        <f>SUM(B9:B20)</f>
        <v>122210896</v>
      </c>
      <c r="C22" s="141">
        <f>SUM(C8:C20)</f>
        <v>118733744</v>
      </c>
      <c r="D22" s="142">
        <f t="shared" si="0"/>
        <v>3477152</v>
      </c>
      <c r="E22" s="152">
        <f t="shared" si="1"/>
        <v>2.9285288940269584E-2</v>
      </c>
      <c r="F22" s="3"/>
    </row>
    <row r="23" spans="1:6" ht="16">
      <c r="A23" s="3"/>
      <c r="B23" s="14"/>
      <c r="C23" s="14"/>
      <c r="D23" s="46"/>
      <c r="E23" s="99"/>
      <c r="F23" s="3"/>
    </row>
    <row r="24" spans="1:6" ht="16">
      <c r="A24" s="3"/>
      <c r="B24" s="14"/>
      <c r="C24" s="14"/>
      <c r="D24" s="46"/>
      <c r="E24" s="99"/>
      <c r="F24" s="3"/>
    </row>
  </sheetData>
  <mergeCells count="2">
    <mergeCell ref="A3:E3"/>
    <mergeCell ref="A2:E2"/>
  </mergeCells>
  <phoneticPr fontId="26" type="noConversion"/>
  <pageMargins left="0.78740157480314965" right="0.78740157480314965" top="0.98425196850393704" bottom="0.98425196850393704" header="0" footer="0"/>
  <pageSetup paperSize="50" scale="90" orientation="portrait" horizont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20"/>
  <sheetViews>
    <sheetView zoomScale="75" workbookViewId="0">
      <selection activeCell="E11" sqref="E11"/>
    </sheetView>
  </sheetViews>
  <sheetFormatPr baseColWidth="10" defaultColWidth="11.5" defaultRowHeight="16"/>
  <cols>
    <col min="1" max="1" width="39.5" style="3" bestFit="1" customWidth="1"/>
    <col min="2" max="3" width="16.1640625" style="3" bestFit="1" customWidth="1"/>
    <col min="4" max="4" width="18" style="3" bestFit="1" customWidth="1"/>
    <col min="5" max="5" width="11.5" style="3" bestFit="1" customWidth="1"/>
    <col min="6" max="16384" width="11.5" style="3"/>
  </cols>
  <sheetData>
    <row r="1" spans="1:5" s="72" customFormat="1" ht="19">
      <c r="A1" s="439" t="s">
        <v>197</v>
      </c>
      <c r="B1" s="439"/>
      <c r="C1" s="439"/>
      <c r="D1" s="439"/>
      <c r="E1" s="439"/>
    </row>
    <row r="2" spans="1:5" s="72" customFormat="1" ht="19">
      <c r="A2" s="439" t="str">
        <f>+'NOTA 14'!A3:E3</f>
        <v>MILES DE COLONES</v>
      </c>
      <c r="B2" s="439"/>
      <c r="C2" s="439"/>
      <c r="D2" s="439"/>
      <c r="E2" s="439"/>
    </row>
    <row r="5" spans="1:5" ht="19">
      <c r="B5" s="200">
        <f>+SITUACIÓN!C7</f>
        <v>2019</v>
      </c>
      <c r="C5" s="200">
        <f>+SITUACIÓN!D7</f>
        <v>2018</v>
      </c>
      <c r="D5" s="45" t="s">
        <v>4</v>
      </c>
      <c r="E5" s="99"/>
    </row>
    <row r="6" spans="1:5">
      <c r="B6" s="202"/>
      <c r="C6" s="202"/>
      <c r="D6" s="46"/>
      <c r="E6" s="99"/>
    </row>
    <row r="7" spans="1:5" ht="19">
      <c r="A7" s="37" t="s">
        <v>24</v>
      </c>
      <c r="B7" s="202"/>
      <c r="C7" s="202"/>
      <c r="D7" s="46"/>
      <c r="E7" s="99"/>
    </row>
    <row r="8" spans="1:5" ht="19">
      <c r="A8" s="37"/>
      <c r="B8" s="202"/>
      <c r="C8" s="202"/>
      <c r="D8" s="46"/>
      <c r="E8" s="99"/>
    </row>
    <row r="9" spans="1:5" ht="19">
      <c r="A9" s="37" t="s">
        <v>119</v>
      </c>
      <c r="B9" s="202"/>
      <c r="C9" s="202"/>
      <c r="D9" s="46"/>
      <c r="E9" s="99"/>
    </row>
    <row r="10" spans="1:5" ht="19">
      <c r="A10" s="37"/>
      <c r="B10" s="202"/>
      <c r="C10" s="202"/>
      <c r="D10" s="46"/>
      <c r="E10" s="99"/>
    </row>
    <row r="11" spans="1:5">
      <c r="A11" s="6" t="s">
        <v>65</v>
      </c>
      <c r="B11" s="183">
        <v>20304912</v>
      </c>
      <c r="C11" s="183">
        <v>16511002</v>
      </c>
      <c r="D11" s="201">
        <f>+B11-C11</f>
        <v>3793910</v>
      </c>
      <c r="E11" s="211">
        <f>+D11/C11</f>
        <v>0.22978072439213562</v>
      </c>
    </row>
    <row r="12" spans="1:5">
      <c r="A12" s="6" t="s">
        <v>94</v>
      </c>
      <c r="B12" s="183">
        <v>1129063</v>
      </c>
      <c r="C12" s="183">
        <v>860105</v>
      </c>
      <c r="D12" s="201">
        <f>+B12-C12</f>
        <v>268958</v>
      </c>
      <c r="E12" s="153">
        <f>+D12/C12</f>
        <v>0.31270368152725542</v>
      </c>
    </row>
    <row r="13" spans="1:5">
      <c r="A13" s="6" t="s">
        <v>111</v>
      </c>
      <c r="B13" s="183">
        <v>2233089</v>
      </c>
      <c r="C13" s="183">
        <v>1665431</v>
      </c>
      <c r="D13" s="201">
        <f>+B13-C13</f>
        <v>567658</v>
      </c>
      <c r="E13" s="153">
        <f>+D13/C13</f>
        <v>0.34084750433971744</v>
      </c>
    </row>
    <row r="14" spans="1:5">
      <c r="A14" s="6"/>
      <c r="B14" s="183"/>
      <c r="C14" s="183"/>
      <c r="D14" s="42"/>
      <c r="E14" s="102"/>
    </row>
    <row r="15" spans="1:5" ht="19">
      <c r="A15" s="37" t="s">
        <v>60</v>
      </c>
      <c r="B15" s="183"/>
      <c r="C15" s="183"/>
      <c r="D15" s="42"/>
      <c r="E15" s="102"/>
    </row>
    <row r="16" spans="1:5">
      <c r="A16" s="6"/>
      <c r="B16" s="183"/>
      <c r="C16" s="183"/>
      <c r="D16" s="42"/>
      <c r="E16" s="102"/>
    </row>
    <row r="17" spans="1:5">
      <c r="A17" s="6" t="s">
        <v>89</v>
      </c>
      <c r="B17" s="183">
        <v>26243</v>
      </c>
      <c r="C17" s="183">
        <v>26243</v>
      </c>
      <c r="D17" s="201">
        <f>+B17-C17</f>
        <v>0</v>
      </c>
      <c r="E17" s="211">
        <f>+D17/C18</f>
        <v>0</v>
      </c>
    </row>
    <row r="18" spans="1:5">
      <c r="A18" s="6" t="s">
        <v>90</v>
      </c>
      <c r="B18" s="197">
        <v>4811522</v>
      </c>
      <c r="C18" s="197">
        <v>3509011</v>
      </c>
      <c r="D18" s="201">
        <f>+B18-C18</f>
        <v>1302511</v>
      </c>
      <c r="E18" s="211">
        <f>+D18/C19</f>
        <v>5.7705254416663063E-2</v>
      </c>
    </row>
    <row r="19" spans="1:5" ht="20" thickBot="1">
      <c r="A19" s="140" t="s">
        <v>91</v>
      </c>
      <c r="B19" s="238">
        <f>SUM(B11:B18)</f>
        <v>28504829</v>
      </c>
      <c r="C19" s="238">
        <f>SUM(C11:C18)</f>
        <v>22571792</v>
      </c>
      <c r="D19" s="238">
        <f>+B19-C19</f>
        <v>5933037</v>
      </c>
      <c r="E19" s="241">
        <f>+D19/C19</f>
        <v>0.26285183737294759</v>
      </c>
    </row>
    <row r="20" spans="1:5" ht="17" thickTop="1"/>
  </sheetData>
  <mergeCells count="2">
    <mergeCell ref="A2:E2"/>
    <mergeCell ref="A1:E1"/>
  </mergeCells>
  <phoneticPr fontId="26" type="noConversion"/>
  <pageMargins left="0.75" right="0.75" top="1" bottom="1" header="0" footer="0"/>
  <pageSetup scale="88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4"/>
  <sheetViews>
    <sheetView topLeftCell="A31" zoomScale="75" workbookViewId="0">
      <selection activeCell="C53" sqref="C53:D54"/>
    </sheetView>
  </sheetViews>
  <sheetFormatPr baseColWidth="10" defaultColWidth="11.5" defaultRowHeight="16"/>
  <cols>
    <col min="1" max="1" width="47" style="3" customWidth="1"/>
    <col min="2" max="2" width="9.1640625" style="3" customWidth="1"/>
    <col min="3" max="3" width="21.83203125" style="14" customWidth="1"/>
    <col min="4" max="4" width="20.5" style="14" customWidth="1"/>
    <col min="5" max="5" width="20.1640625" style="46" customWidth="1"/>
    <col min="6" max="6" width="15" style="99" customWidth="1"/>
    <col min="7" max="16384" width="11.5" style="3"/>
  </cols>
  <sheetData>
    <row r="1" spans="1:6" s="8" customFormat="1" ht="20.25" customHeight="1">
      <c r="A1" s="154" t="s">
        <v>0</v>
      </c>
      <c r="B1" s="155"/>
      <c r="C1" s="156"/>
      <c r="D1" s="156"/>
      <c r="E1" s="54"/>
      <c r="F1" s="104"/>
    </row>
    <row r="2" spans="1:6" s="83" customFormat="1" ht="20.25" customHeight="1">
      <c r="A2" s="158" t="s">
        <v>2</v>
      </c>
      <c r="B2" s="159"/>
      <c r="C2" s="160"/>
      <c r="D2" s="160"/>
      <c r="E2" s="82"/>
      <c r="F2" s="105"/>
    </row>
    <row r="3" spans="1:6" s="85" customFormat="1" ht="20.25" customHeight="1">
      <c r="A3" s="161" t="s">
        <v>293</v>
      </c>
      <c r="B3" s="162"/>
      <c r="C3" s="163"/>
      <c r="D3" s="163"/>
      <c r="E3" s="84"/>
      <c r="F3" s="106"/>
    </row>
    <row r="4" spans="1:6" s="85" customFormat="1" ht="20.25" customHeight="1">
      <c r="A4" s="164" t="s">
        <v>294</v>
      </c>
      <c r="B4" s="165"/>
      <c r="C4" s="163"/>
      <c r="D4" s="163"/>
      <c r="E4" s="84"/>
      <c r="F4" s="106"/>
    </row>
    <row r="5" spans="1:6" s="85" customFormat="1" ht="20.25" customHeight="1">
      <c r="A5" s="164" t="s">
        <v>3</v>
      </c>
      <c r="B5" s="165"/>
      <c r="C5" s="163"/>
      <c r="D5" s="163"/>
      <c r="E5" s="84"/>
      <c r="F5" s="106"/>
    </row>
    <row r="6" spans="1:6" s="87" customFormat="1" ht="20.25" customHeight="1">
      <c r="A6" s="86"/>
      <c r="B6" s="86"/>
      <c r="C6" s="80"/>
      <c r="D6" s="80"/>
      <c r="E6" s="97" t="s">
        <v>4</v>
      </c>
      <c r="F6" s="100"/>
    </row>
    <row r="7" spans="1:6" s="11" customFormat="1" ht="20.25" customHeight="1">
      <c r="A7" s="13" t="s">
        <v>336</v>
      </c>
      <c r="B7" s="7" t="s">
        <v>5</v>
      </c>
      <c r="C7" s="166">
        <v>2019</v>
      </c>
      <c r="D7" s="167">
        <v>2018</v>
      </c>
      <c r="E7" s="45" t="s">
        <v>6</v>
      </c>
      <c r="F7" s="101" t="s">
        <v>7</v>
      </c>
    </row>
    <row r="8" spans="1:6" ht="23.25" customHeight="1">
      <c r="A8" s="89" t="s">
        <v>332</v>
      </c>
      <c r="B8" s="5"/>
      <c r="C8" s="168"/>
      <c r="D8" s="168"/>
    </row>
    <row r="9" spans="1:6" s="6" customFormat="1" ht="23.25" customHeight="1">
      <c r="A9" s="6" t="s">
        <v>8</v>
      </c>
      <c r="B9" s="18">
        <v>4</v>
      </c>
      <c r="C9" s="169">
        <v>10585655</v>
      </c>
      <c r="D9" s="169">
        <v>3131402</v>
      </c>
      <c r="E9" s="182">
        <f t="shared" ref="E9:E21" si="0">+C9-D9</f>
        <v>7454253</v>
      </c>
      <c r="F9" s="211">
        <f>+E9/D9</f>
        <v>2.3804842048385995</v>
      </c>
    </row>
    <row r="10" spans="1:6" s="6" customFormat="1" ht="23.25" customHeight="1">
      <c r="A10" s="6" t="s">
        <v>120</v>
      </c>
      <c r="B10" s="18">
        <v>5</v>
      </c>
      <c r="C10" s="169">
        <v>93500</v>
      </c>
      <c r="D10" s="169">
        <v>1870502</v>
      </c>
      <c r="E10" s="182">
        <f t="shared" si="0"/>
        <v>-1777002</v>
      </c>
      <c r="F10" s="147">
        <f>+E10/D10</f>
        <v>-0.95001341885761148</v>
      </c>
    </row>
    <row r="11" spans="1:6" s="6" customFormat="1" ht="23.25" customHeight="1">
      <c r="A11" s="6" t="s">
        <v>10</v>
      </c>
      <c r="B11" s="246">
        <v>6</v>
      </c>
      <c r="C11" s="170">
        <v>8991979</v>
      </c>
      <c r="D11" s="170">
        <v>6585672</v>
      </c>
      <c r="E11" s="182">
        <f t="shared" si="0"/>
        <v>2406307</v>
      </c>
      <c r="F11" s="211">
        <f t="shared" ref="F11:F21" si="1">+E11/D11</f>
        <v>0.36538518772268042</v>
      </c>
    </row>
    <row r="12" spans="1:6" s="6" customFormat="1" ht="23.25" customHeight="1">
      <c r="A12" s="6" t="s">
        <v>165</v>
      </c>
      <c r="B12" s="246">
        <v>7</v>
      </c>
      <c r="C12" s="170">
        <v>7229</v>
      </c>
      <c r="D12" s="170">
        <v>5549</v>
      </c>
      <c r="E12" s="182">
        <f>+C12-D12</f>
        <v>1680</v>
      </c>
      <c r="F12" s="211">
        <f t="shared" si="1"/>
        <v>0.30275725355919986</v>
      </c>
    </row>
    <row r="13" spans="1:6" s="6" customFormat="1" ht="23.25" customHeight="1">
      <c r="B13" s="246"/>
      <c r="C13" s="407"/>
      <c r="D13" s="407"/>
      <c r="E13" s="222"/>
      <c r="F13" s="408"/>
    </row>
    <row r="14" spans="1:6" s="6" customFormat="1" ht="23.25" customHeight="1">
      <c r="A14" s="140" t="s">
        <v>334</v>
      </c>
      <c r="B14" s="246"/>
      <c r="C14" s="407">
        <f>SUM(C9:C13)</f>
        <v>19678363</v>
      </c>
      <c r="D14" s="407">
        <f>SUM(D9:D13)</f>
        <v>11593125</v>
      </c>
      <c r="E14" s="222">
        <f>+C14-D14</f>
        <v>8085238</v>
      </c>
      <c r="F14" s="408">
        <f t="shared" ref="F14" si="2">+E14/D14</f>
        <v>0.69741661545096767</v>
      </c>
    </row>
    <row r="15" spans="1:6" s="6" customFormat="1" ht="23.25" customHeight="1">
      <c r="B15" s="246"/>
      <c r="C15" s="170"/>
      <c r="D15" s="170"/>
      <c r="E15" s="182"/>
      <c r="F15" s="211"/>
    </row>
    <row r="16" spans="1:6" s="6" customFormat="1" ht="23.25" customHeight="1">
      <c r="A16" s="89" t="s">
        <v>333</v>
      </c>
      <c r="B16" s="246"/>
      <c r="C16" s="170"/>
      <c r="D16" s="170"/>
      <c r="E16" s="182"/>
      <c r="F16" s="211"/>
    </row>
    <row r="17" spans="1:6" s="6" customFormat="1" ht="23.25" customHeight="1">
      <c r="A17" s="6" t="s">
        <v>9</v>
      </c>
      <c r="B17" s="246"/>
      <c r="C17" s="170">
        <v>764694</v>
      </c>
      <c r="D17" s="170">
        <v>1149628</v>
      </c>
      <c r="E17" s="182">
        <f t="shared" ref="E17:E18" si="3">+C17-D17</f>
        <v>-384934</v>
      </c>
      <c r="F17" s="147">
        <f t="shared" ref="F17:F18" si="4">+E17/D17</f>
        <v>-0.33483352875886807</v>
      </c>
    </row>
    <row r="18" spans="1:6" s="6" customFormat="1" ht="23.25" customHeight="1">
      <c r="A18" s="6" t="s">
        <v>11</v>
      </c>
      <c r="B18" s="18">
        <v>8</v>
      </c>
      <c r="C18" s="169">
        <v>102933538</v>
      </c>
      <c r="D18" s="169">
        <v>106047280</v>
      </c>
      <c r="E18" s="182">
        <f t="shared" si="3"/>
        <v>-3113742</v>
      </c>
      <c r="F18" s="147">
        <f t="shared" si="4"/>
        <v>-2.9361828045000305E-2</v>
      </c>
    </row>
    <row r="19" spans="1:6" s="6" customFormat="1" ht="23.25" customHeight="1">
      <c r="A19" s="6" t="s">
        <v>13</v>
      </c>
      <c r="B19" s="246">
        <v>9</v>
      </c>
      <c r="C19" s="170">
        <v>3555796</v>
      </c>
      <c r="D19" s="170">
        <v>3444473</v>
      </c>
      <c r="E19" s="182">
        <f t="shared" si="0"/>
        <v>111323</v>
      </c>
      <c r="F19" s="211">
        <f t="shared" si="1"/>
        <v>3.2319312707633358E-2</v>
      </c>
    </row>
    <row r="20" spans="1:6" s="6" customFormat="1" ht="23.25" customHeight="1">
      <c r="A20" s="6" t="s">
        <v>14</v>
      </c>
      <c r="B20" s="246">
        <v>10</v>
      </c>
      <c r="C20" s="170">
        <v>12860123</v>
      </c>
      <c r="D20" s="170">
        <v>2682109</v>
      </c>
      <c r="E20" s="182">
        <f t="shared" si="0"/>
        <v>10178014</v>
      </c>
      <c r="F20" s="211">
        <f t="shared" si="1"/>
        <v>3.7947801524844813</v>
      </c>
    </row>
    <row r="21" spans="1:6" s="6" customFormat="1" ht="23.25" customHeight="1">
      <c r="A21" s="6" t="s">
        <v>141</v>
      </c>
      <c r="B21" s="18">
        <v>11</v>
      </c>
      <c r="C21" s="169">
        <v>13159</v>
      </c>
      <c r="D21" s="169">
        <v>590649</v>
      </c>
      <c r="E21" s="182">
        <f t="shared" si="0"/>
        <v>-577490</v>
      </c>
      <c r="F21" s="147">
        <f t="shared" si="1"/>
        <v>-0.97772111694085662</v>
      </c>
    </row>
    <row r="22" spans="1:6" s="6" customFormat="1" ht="23.25" customHeight="1">
      <c r="B22" s="18"/>
      <c r="C22" s="81"/>
      <c r="D22" s="81"/>
      <c r="E22" s="17"/>
      <c r="F22" s="103"/>
    </row>
    <row r="23" spans="1:6" s="6" customFormat="1" ht="23.25" customHeight="1">
      <c r="A23" s="140" t="s">
        <v>335</v>
      </c>
      <c r="B23" s="18"/>
      <c r="C23" s="409">
        <f>SUM(C17:C22)</f>
        <v>120127310</v>
      </c>
      <c r="D23" s="409">
        <f>SUM(D17:D22)</f>
        <v>113914139</v>
      </c>
      <c r="E23" s="222">
        <f t="shared" ref="E23" si="5">+C23-D23</f>
        <v>6213171</v>
      </c>
      <c r="F23" s="408">
        <f t="shared" ref="F23" si="6">+E23/D23</f>
        <v>5.4542579652908582E-2</v>
      </c>
    </row>
    <row r="24" spans="1:6" s="6" customFormat="1" ht="23.25" customHeight="1" thickBot="1">
      <c r="B24" s="18"/>
      <c r="C24" s="410"/>
      <c r="D24" s="410"/>
      <c r="E24" s="411"/>
      <c r="F24" s="412"/>
    </row>
    <row r="25" spans="1:6" s="6" customFormat="1" ht="23.25" customHeight="1" thickBot="1">
      <c r="A25" s="140" t="s">
        <v>330</v>
      </c>
      <c r="B25" s="18"/>
      <c r="C25" s="413">
        <f>+C14+C23</f>
        <v>139805673</v>
      </c>
      <c r="D25" s="413">
        <f>+D14+D23</f>
        <v>125507264</v>
      </c>
      <c r="E25" s="414">
        <f t="shared" ref="E25" si="7">+C25-D25</f>
        <v>14298409</v>
      </c>
      <c r="F25" s="415">
        <f t="shared" ref="F25" si="8">+E25/D25</f>
        <v>0.11392495178605758</v>
      </c>
    </row>
    <row r="26" spans="1:6" s="6" customFormat="1" ht="23.25" customHeight="1">
      <c r="B26" s="18"/>
      <c r="C26" s="107"/>
      <c r="D26" s="107"/>
      <c r="E26" s="42"/>
      <c r="F26" s="108"/>
    </row>
    <row r="27" spans="1:6" s="9" customFormat="1" ht="25.5" customHeight="1">
      <c r="A27" s="420" t="s">
        <v>18</v>
      </c>
      <c r="B27" s="22"/>
      <c r="C27" s="180"/>
      <c r="D27" s="180"/>
      <c r="E27" s="45"/>
      <c r="F27" s="101"/>
    </row>
    <row r="28" spans="1:6" s="9" customFormat="1" ht="25.5" customHeight="1">
      <c r="A28" s="420" t="s">
        <v>337</v>
      </c>
      <c r="B28" s="23"/>
      <c r="C28" s="181"/>
      <c r="D28" s="181"/>
      <c r="E28" s="46"/>
      <c r="F28" s="71"/>
    </row>
    <row r="29" spans="1:6" s="9" customFormat="1" ht="25.5" customHeight="1">
      <c r="A29" s="24" t="s">
        <v>19</v>
      </c>
      <c r="B29" s="358">
        <v>12</v>
      </c>
      <c r="C29" s="181">
        <v>525140</v>
      </c>
      <c r="D29" s="181">
        <v>800020</v>
      </c>
      <c r="E29" s="181">
        <f>C29-D29</f>
        <v>-274880</v>
      </c>
      <c r="F29" s="150">
        <f>+E29/D29</f>
        <v>-0.34359141021474465</v>
      </c>
    </row>
    <row r="30" spans="1:6" s="9" customFormat="1" ht="25.5" customHeight="1">
      <c r="A30" s="24" t="s">
        <v>20</v>
      </c>
      <c r="B30" s="358">
        <v>13</v>
      </c>
      <c r="C30" s="197">
        <v>340804</v>
      </c>
      <c r="D30" s="197">
        <v>758158</v>
      </c>
      <c r="E30" s="197">
        <f t="shared" ref="E30:E41" si="9">C30-D30</f>
        <v>-417354</v>
      </c>
      <c r="F30" s="416">
        <f t="shared" ref="F30:F41" si="10">+E30/D30</f>
        <v>-0.55048419986335306</v>
      </c>
    </row>
    <row r="31" spans="1:6" s="9" customFormat="1" ht="25.5" customHeight="1">
      <c r="A31" s="143" t="s">
        <v>331</v>
      </c>
      <c r="B31" s="18"/>
      <c r="C31" s="428">
        <f>SUM(C29:C30)</f>
        <v>865944</v>
      </c>
      <c r="D31" s="428">
        <f>SUM(D29:D30)</f>
        <v>1558178</v>
      </c>
      <c r="E31" s="417">
        <f t="shared" si="9"/>
        <v>-692234</v>
      </c>
      <c r="F31" s="397">
        <f t="shared" si="10"/>
        <v>-0.44425861486941798</v>
      </c>
    </row>
    <row r="32" spans="1:6" s="9" customFormat="1" ht="25.5" customHeight="1">
      <c r="A32" s="30"/>
      <c r="B32" s="18"/>
      <c r="C32" s="58"/>
      <c r="D32" s="58"/>
      <c r="E32" s="77"/>
      <c r="F32" s="71"/>
    </row>
    <row r="33" spans="1:6" s="9" customFormat="1" ht="25.5" customHeight="1">
      <c r="A33" s="420" t="s">
        <v>22</v>
      </c>
      <c r="B33" s="358"/>
      <c r="C33" s="15"/>
      <c r="D33" s="15"/>
      <c r="E33" s="77"/>
      <c r="F33" s="71"/>
    </row>
    <row r="34" spans="1:6" s="9" customFormat="1" ht="25.5" customHeight="1">
      <c r="A34" s="24" t="s">
        <v>23</v>
      </c>
      <c r="B34" s="358">
        <v>14</v>
      </c>
      <c r="C34" s="181">
        <v>122210896</v>
      </c>
      <c r="D34" s="181">
        <v>118733744</v>
      </c>
      <c r="E34" s="181">
        <f t="shared" si="9"/>
        <v>3477152</v>
      </c>
      <c r="F34" s="212">
        <f t="shared" si="10"/>
        <v>2.9285288940269584E-2</v>
      </c>
    </row>
    <row r="35" spans="1:6" s="9" customFormat="1" ht="25.5" customHeight="1">
      <c r="A35" s="19" t="s">
        <v>24</v>
      </c>
      <c r="B35" s="18">
        <v>15</v>
      </c>
      <c r="C35" s="182">
        <v>28504829</v>
      </c>
      <c r="D35" s="182">
        <v>22796825</v>
      </c>
      <c r="E35" s="181">
        <f t="shared" si="9"/>
        <v>5708004</v>
      </c>
      <c r="F35" s="212">
        <f t="shared" si="10"/>
        <v>0.25038591996911852</v>
      </c>
    </row>
    <row r="36" spans="1:6" s="9" customFormat="1" ht="25.5" customHeight="1">
      <c r="A36" s="24" t="s">
        <v>25</v>
      </c>
      <c r="B36" s="358"/>
      <c r="C36" s="181">
        <v>70242</v>
      </c>
      <c r="D36" s="181">
        <v>70242</v>
      </c>
      <c r="E36" s="181">
        <f t="shared" si="9"/>
        <v>0</v>
      </c>
      <c r="F36" s="212">
        <f t="shared" si="10"/>
        <v>0</v>
      </c>
    </row>
    <row r="37" spans="1:6" s="9" customFormat="1" ht="25.5" customHeight="1">
      <c r="A37" s="24" t="s">
        <v>26</v>
      </c>
      <c r="B37" s="358"/>
      <c r="C37" s="181">
        <v>1251912</v>
      </c>
      <c r="D37" s="181">
        <v>1251912</v>
      </c>
      <c r="E37" s="181">
        <f t="shared" si="9"/>
        <v>0</v>
      </c>
      <c r="F37" s="212">
        <f t="shared" si="10"/>
        <v>0</v>
      </c>
    </row>
    <row r="38" spans="1:6" s="9" customFormat="1" ht="25.5" customHeight="1">
      <c r="A38" s="24" t="s">
        <v>27</v>
      </c>
      <c r="B38" s="358">
        <v>16</v>
      </c>
      <c r="C38" s="183">
        <v>209349</v>
      </c>
      <c r="D38" s="183">
        <v>166910</v>
      </c>
      <c r="E38" s="181">
        <f t="shared" si="9"/>
        <v>42439</v>
      </c>
      <c r="F38" s="212">
        <f t="shared" si="10"/>
        <v>0.25426277634653405</v>
      </c>
    </row>
    <row r="39" spans="1:6" s="9" customFormat="1" ht="25.5" customHeight="1">
      <c r="A39" s="360" t="s">
        <v>235</v>
      </c>
      <c r="B39" s="358"/>
      <c r="C39" s="78">
        <v>-22664417</v>
      </c>
      <c r="D39" s="78">
        <v>-22664417</v>
      </c>
      <c r="E39" s="213">
        <f t="shared" si="9"/>
        <v>0</v>
      </c>
      <c r="F39" s="150">
        <v>0</v>
      </c>
    </row>
    <row r="40" spans="1:6" s="9" customFormat="1" ht="25.5" customHeight="1">
      <c r="A40" s="24" t="s">
        <v>142</v>
      </c>
      <c r="B40" s="358"/>
      <c r="C40" s="78">
        <v>-2156573</v>
      </c>
      <c r="D40" s="78">
        <v>-2748357</v>
      </c>
      <c r="E40" s="213">
        <f t="shared" si="9"/>
        <v>591784</v>
      </c>
      <c r="F40" s="150">
        <f t="shared" si="10"/>
        <v>-0.21532282742016412</v>
      </c>
    </row>
    <row r="41" spans="1:6" s="9" customFormat="1" ht="25.5" customHeight="1">
      <c r="A41" s="19" t="s">
        <v>28</v>
      </c>
      <c r="B41" s="18"/>
      <c r="C41" s="131">
        <f>+RESULTADOS!C32</f>
        <v>11513491</v>
      </c>
      <c r="D41" s="131">
        <f>+RESULTADOS!D32</f>
        <v>6342227</v>
      </c>
      <c r="E41" s="181">
        <f t="shared" si="9"/>
        <v>5171264</v>
      </c>
      <c r="F41" s="212">
        <f t="shared" si="10"/>
        <v>0.8153703738450232</v>
      </c>
    </row>
    <row r="42" spans="1:6" s="9" customFormat="1" ht="25.5" customHeight="1">
      <c r="A42" s="27" t="s">
        <v>29</v>
      </c>
      <c r="B42" s="18"/>
      <c r="C42" s="428">
        <f>SUM(C34:C41)</f>
        <v>138939729</v>
      </c>
      <c r="D42" s="428">
        <f>SUM(D34:D41)</f>
        <v>123949086</v>
      </c>
      <c r="E42" s="428">
        <f>SUM(E34:E41)</f>
        <v>14990643</v>
      </c>
      <c r="F42" s="363">
        <f>+E42/D42</f>
        <v>0.1209419406287514</v>
      </c>
    </row>
    <row r="43" spans="1:6" s="9" customFormat="1" ht="25.5" customHeight="1">
      <c r="A43" s="27" t="s">
        <v>30</v>
      </c>
      <c r="B43" s="31"/>
      <c r="C43" s="429">
        <f>+C31+C42</f>
        <v>139805673</v>
      </c>
      <c r="D43" s="429">
        <f>+D42+D31</f>
        <v>125507264</v>
      </c>
      <c r="E43" s="429">
        <f>+E42+E31</f>
        <v>14298409</v>
      </c>
      <c r="F43" s="430">
        <f>+E43/D43</f>
        <v>0.11392495178605758</v>
      </c>
    </row>
    <row r="44" spans="1:6" s="9" customFormat="1" ht="25.5" customHeight="1">
      <c r="A44" s="27"/>
      <c r="B44" s="31"/>
      <c r="C44" s="426"/>
      <c r="D44" s="426"/>
      <c r="E44" s="426"/>
      <c r="F44" s="427"/>
    </row>
    <row r="45" spans="1:6">
      <c r="B45" s="3" t="s">
        <v>16</v>
      </c>
      <c r="C45" s="113"/>
      <c r="D45" s="114"/>
    </row>
    <row r="46" spans="1:6" ht="23">
      <c r="A46" s="130" t="s">
        <v>17</v>
      </c>
    </row>
    <row r="47" spans="1:6">
      <c r="C47" s="79"/>
    </row>
    <row r="53" spans="1:4">
      <c r="A53" s="246" t="s">
        <v>180</v>
      </c>
      <c r="D53" s="246" t="s">
        <v>239</v>
      </c>
    </row>
    <row r="54" spans="1:4">
      <c r="A54" s="246" t="s">
        <v>181</v>
      </c>
      <c r="D54" s="246" t="s">
        <v>240</v>
      </c>
    </row>
  </sheetData>
  <phoneticPr fontId="0" type="noConversion"/>
  <pageMargins left="0.75" right="0.75" top="1.44" bottom="1" header="0.71" footer="0.511811024"/>
  <pageSetup scale="5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13"/>
  <sheetViews>
    <sheetView zoomScale="75" workbookViewId="0">
      <selection activeCell="C20" sqref="C20"/>
    </sheetView>
  </sheetViews>
  <sheetFormatPr baseColWidth="10" defaultRowHeight="13"/>
  <cols>
    <col min="1" max="1" width="39.5" customWidth="1"/>
    <col min="2" max="3" width="15" customWidth="1"/>
    <col min="4" max="4" width="18" customWidth="1"/>
  </cols>
  <sheetData>
    <row r="1" spans="1:5" ht="19">
      <c r="A1" s="440" t="s">
        <v>196</v>
      </c>
      <c r="B1" s="440"/>
      <c r="C1" s="440"/>
      <c r="D1" s="440"/>
      <c r="E1" s="440"/>
    </row>
    <row r="2" spans="1:5" ht="19">
      <c r="A2" s="440" t="str">
        <f>+'NOTA 14'!A3:E3</f>
        <v>MILES DE COLONES</v>
      </c>
      <c r="B2" s="440"/>
      <c r="C2" s="440"/>
      <c r="D2" s="440"/>
      <c r="E2" s="146"/>
    </row>
    <row r="3" spans="1:5" ht="19">
      <c r="A3" s="73"/>
      <c r="B3" s="44"/>
      <c r="C3" s="44"/>
      <c r="D3" s="44"/>
      <c r="E3" s="91"/>
    </row>
    <row r="4" spans="1:5" ht="19">
      <c r="A4" s="73"/>
      <c r="B4" s="44"/>
      <c r="C4" s="44"/>
      <c r="D4" s="97" t="s">
        <v>4</v>
      </c>
      <c r="E4" s="109"/>
    </row>
    <row r="5" spans="1:5" ht="19">
      <c r="A5" s="72"/>
      <c r="B5" s="195">
        <f>+'NOTA 15'!B5</f>
        <v>2019</v>
      </c>
      <c r="C5" s="195">
        <f>+'NOTA 15'!C5</f>
        <v>2018</v>
      </c>
      <c r="D5" s="45" t="s">
        <v>6</v>
      </c>
      <c r="E5" s="101" t="s">
        <v>7</v>
      </c>
    </row>
    <row r="6" spans="1:5" ht="16">
      <c r="A6" s="72"/>
      <c r="B6" s="182"/>
      <c r="C6" s="182"/>
      <c r="D6" s="46"/>
      <c r="E6" s="91"/>
    </row>
    <row r="7" spans="1:5" ht="19">
      <c r="A7" s="75"/>
      <c r="B7" s="198"/>
      <c r="C7" s="198"/>
      <c r="D7" s="50"/>
      <c r="E7" s="95"/>
    </row>
    <row r="8" spans="1:5" ht="19">
      <c r="A8" s="75"/>
      <c r="B8" s="198"/>
      <c r="C8" s="198"/>
      <c r="D8" s="50"/>
      <c r="E8" s="95"/>
    </row>
    <row r="9" spans="1:5" ht="16">
      <c r="A9" s="19" t="s">
        <v>158</v>
      </c>
      <c r="B9" s="183">
        <v>153356</v>
      </c>
      <c r="C9" s="183">
        <v>110917</v>
      </c>
      <c r="D9" s="201">
        <f>+B9-C9</f>
        <v>42439</v>
      </c>
      <c r="E9" s="218">
        <f>+D9/C9</f>
        <v>0.38261943615496274</v>
      </c>
    </row>
    <row r="10" spans="1:5" ht="17" thickBot="1">
      <c r="A10" s="19" t="s">
        <v>159</v>
      </c>
      <c r="B10" s="203">
        <v>55993</v>
      </c>
      <c r="C10" s="203">
        <v>55993</v>
      </c>
      <c r="D10" s="224">
        <f>+B10-C10</f>
        <v>0</v>
      </c>
      <c r="E10" s="223">
        <f>+D10/C10</f>
        <v>0</v>
      </c>
    </row>
    <row r="11" spans="1:5" ht="16">
      <c r="A11" s="19"/>
      <c r="B11" s="78"/>
      <c r="C11" s="78"/>
      <c r="D11" s="42"/>
      <c r="E11" s="128"/>
    </row>
    <row r="12" spans="1:5" ht="20" thickBot="1">
      <c r="A12" s="143" t="s">
        <v>177</v>
      </c>
      <c r="B12" s="239">
        <f>SUM(B9:B10)</f>
        <v>209349</v>
      </c>
      <c r="C12" s="239">
        <f>SUM(C9:C10)</f>
        <v>166910</v>
      </c>
      <c r="D12" s="239">
        <f>SUM(D9:D10)</f>
        <v>42439</v>
      </c>
      <c r="E12" s="240">
        <f>+D12/C12</f>
        <v>0.25426277634653405</v>
      </c>
    </row>
    <row r="13" spans="1:5" ht="14" thickTop="1"/>
  </sheetData>
  <mergeCells count="2">
    <mergeCell ref="A1:E1"/>
    <mergeCell ref="A2:D2"/>
  </mergeCells>
  <phoneticPr fontId="26" type="noConversion"/>
  <pageMargins left="0.75" right="0.75" top="1" bottom="1" header="0" footer="0"/>
  <pageSetup scale="88" orientation="portrait" horizont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78"/>
  <sheetViews>
    <sheetView zoomScale="75" workbookViewId="0">
      <selection activeCell="F14" sqref="F14"/>
    </sheetView>
  </sheetViews>
  <sheetFormatPr baseColWidth="10" defaultRowHeight="13"/>
  <cols>
    <col min="1" max="1" width="35.1640625" customWidth="1"/>
    <col min="2" max="2" width="14" bestFit="1" customWidth="1"/>
    <col min="3" max="3" width="12.33203125" customWidth="1"/>
    <col min="4" max="4" width="13.5" customWidth="1"/>
    <col min="5" max="5" width="13.6640625" customWidth="1"/>
    <col min="6" max="6" width="16" customWidth="1"/>
    <col min="7" max="7" width="14" bestFit="1" customWidth="1"/>
    <col min="8" max="8" width="3.5" customWidth="1"/>
  </cols>
  <sheetData>
    <row r="1" spans="1:7" ht="18">
      <c r="A1" s="184" t="str">
        <f>+'SITUACION FONDOS'!A1:G1</f>
        <v>Instituto Nacional de Fomento Cooperativo</v>
      </c>
      <c r="B1" s="155"/>
      <c r="C1" s="155"/>
      <c r="D1" s="155"/>
      <c r="E1" s="172"/>
      <c r="F1" s="172"/>
      <c r="G1" s="4"/>
    </row>
    <row r="2" spans="1:7" ht="18">
      <c r="A2" s="186" t="e">
        <f>+#REF!</f>
        <v>#REF!</v>
      </c>
      <c r="B2" s="155"/>
      <c r="C2" s="155"/>
      <c r="D2" s="155"/>
      <c r="E2" s="172"/>
      <c r="F2" s="172"/>
      <c r="G2" s="4"/>
    </row>
    <row r="3" spans="1:7" ht="16">
      <c r="A3" s="157"/>
      <c r="B3" s="157"/>
      <c r="C3" s="157"/>
      <c r="D3" s="157"/>
      <c r="E3" s="174"/>
      <c r="F3" s="174"/>
      <c r="G3" s="4"/>
    </row>
    <row r="4" spans="1:7" ht="23">
      <c r="A4" s="208" t="s">
        <v>102</v>
      </c>
      <c r="B4" s="188"/>
      <c r="C4" s="188"/>
      <c r="D4" s="188"/>
      <c r="E4" s="177"/>
      <c r="F4" s="177"/>
      <c r="G4" s="4"/>
    </row>
    <row r="5" spans="1:7" s="20" customFormat="1" ht="23">
      <c r="A5" s="206" t="str">
        <f>+RESULTADOS!A3</f>
        <v>Del 01 de enero al 31 de diciembre de 2019</v>
      </c>
      <c r="B5" s="178"/>
      <c r="C5" s="178"/>
      <c r="D5" s="178"/>
      <c r="E5" s="178"/>
      <c r="F5" s="178"/>
      <c r="G5" s="29"/>
    </row>
    <row r="6" spans="1:7" ht="16">
      <c r="A6" s="178"/>
      <c r="B6" s="178"/>
      <c r="C6" s="178"/>
      <c r="D6" s="178"/>
      <c r="E6" s="204"/>
      <c r="F6" s="204"/>
      <c r="G6" s="4"/>
    </row>
    <row r="7" spans="1:7" ht="16">
      <c r="A7" s="178" t="str">
        <f>+SITUACIÓN!A5</f>
        <v>(Miles de colones)</v>
      </c>
      <c r="B7" s="178"/>
      <c r="C7" s="178"/>
      <c r="D7" s="178"/>
      <c r="E7" s="204"/>
      <c r="F7" s="204"/>
      <c r="G7" s="4"/>
    </row>
    <row r="8" spans="1:7" ht="16">
      <c r="A8" s="10"/>
      <c r="B8" s="10"/>
      <c r="C8" s="10"/>
      <c r="D8" s="10"/>
      <c r="E8" s="35"/>
      <c r="F8" s="35"/>
    </row>
    <row r="9" spans="1:7" ht="19">
      <c r="A9" s="13"/>
      <c r="B9" s="117" t="s">
        <v>96</v>
      </c>
      <c r="C9" s="117" t="s">
        <v>93</v>
      </c>
      <c r="D9" s="117" t="s">
        <v>95</v>
      </c>
      <c r="E9" s="117" t="s">
        <v>94</v>
      </c>
      <c r="F9" s="117" t="s">
        <v>107</v>
      </c>
      <c r="G9" s="70" t="s">
        <v>97</v>
      </c>
    </row>
    <row r="10" spans="1:7" ht="19">
      <c r="A10" s="37" t="s">
        <v>32</v>
      </c>
    </row>
    <row r="11" spans="1:7">
      <c r="B11" s="39"/>
      <c r="C11" s="39"/>
      <c r="D11" s="39"/>
      <c r="E11" s="39"/>
      <c r="F11" s="39"/>
      <c r="G11" s="39"/>
    </row>
    <row r="12" spans="1:7">
      <c r="A12" t="s">
        <v>33</v>
      </c>
      <c r="B12" s="191">
        <v>10069232</v>
      </c>
      <c r="C12" s="191"/>
      <c r="D12" s="191">
        <v>441071</v>
      </c>
      <c r="E12" s="191">
        <v>49532</v>
      </c>
      <c r="F12" s="191">
        <v>91431</v>
      </c>
      <c r="G12" s="290">
        <f>+SUM(B12:F12)</f>
        <v>10651266</v>
      </c>
    </row>
    <row r="13" spans="1:7">
      <c r="A13" t="s">
        <v>34</v>
      </c>
      <c r="B13" s="191">
        <v>594177</v>
      </c>
      <c r="C13" s="191"/>
      <c r="D13" s="191">
        <v>5078</v>
      </c>
      <c r="E13" s="191">
        <v>40377</v>
      </c>
      <c r="F13" s="191">
        <v>106314</v>
      </c>
      <c r="G13" s="290">
        <f>+SUM(B13:F13)</f>
        <v>745946</v>
      </c>
    </row>
    <row r="14" spans="1:7">
      <c r="A14" s="295" t="s">
        <v>304</v>
      </c>
      <c r="B14" s="192">
        <v>737521</v>
      </c>
      <c r="C14" s="192"/>
      <c r="D14" s="192"/>
      <c r="E14" s="192">
        <v>28637</v>
      </c>
      <c r="F14" s="192">
        <v>67001</v>
      </c>
      <c r="G14" s="290"/>
    </row>
    <row r="15" spans="1:7">
      <c r="A15" t="s">
        <v>35</v>
      </c>
      <c r="B15" s="191">
        <v>144210</v>
      </c>
      <c r="C15" s="191"/>
      <c r="D15" s="191">
        <v>6841</v>
      </c>
      <c r="E15" s="191">
        <v>314</v>
      </c>
      <c r="F15" s="191"/>
      <c r="G15" s="290">
        <f>+SUM(B15:F15)</f>
        <v>151365</v>
      </c>
    </row>
    <row r="16" spans="1:7">
      <c r="B16" s="40"/>
      <c r="C16" s="40"/>
      <c r="D16" s="40"/>
      <c r="E16" s="40"/>
      <c r="F16" s="40"/>
      <c r="G16" s="291" t="s">
        <v>16</v>
      </c>
    </row>
    <row r="17" spans="1:9" s="1" customFormat="1">
      <c r="A17" s="38" t="s">
        <v>36</v>
      </c>
      <c r="B17" s="41">
        <f>SUM(B12:B15)</f>
        <v>11545140</v>
      </c>
      <c r="C17" s="41">
        <f>SUM(C12:C15)</f>
        <v>0</v>
      </c>
      <c r="D17" s="41">
        <f>SUM(D12:D15)</f>
        <v>452990</v>
      </c>
      <c r="E17" s="41">
        <f>SUM(E12:E15)</f>
        <v>118860</v>
      </c>
      <c r="F17" s="41">
        <f>SUM(F12:F15)</f>
        <v>264746</v>
      </c>
      <c r="G17" s="291">
        <f>+SUM(B17:F17)</f>
        <v>12381736</v>
      </c>
    </row>
    <row r="18" spans="1:9">
      <c r="B18" s="39"/>
      <c r="C18" s="39"/>
      <c r="D18" s="39"/>
      <c r="E18" s="39"/>
      <c r="F18" s="39"/>
      <c r="G18" s="290"/>
    </row>
    <row r="19" spans="1:9" ht="19">
      <c r="A19" s="37" t="s">
        <v>37</v>
      </c>
      <c r="B19" s="39"/>
      <c r="C19" s="39"/>
      <c r="D19" s="39"/>
      <c r="E19" s="39"/>
      <c r="F19" s="39"/>
      <c r="G19" s="290"/>
    </row>
    <row r="20" spans="1:9">
      <c r="B20" s="39"/>
      <c r="C20" s="39"/>
      <c r="D20" s="39"/>
      <c r="E20" s="39"/>
      <c r="F20" s="39"/>
      <c r="G20" s="290"/>
    </row>
    <row r="21" spans="1:9">
      <c r="A21" t="s">
        <v>100</v>
      </c>
      <c r="B21" s="191">
        <v>3753750</v>
      </c>
      <c r="C21" s="191"/>
      <c r="D21" s="191"/>
      <c r="E21" s="191"/>
      <c r="F21" s="191"/>
      <c r="G21" s="290">
        <f t="shared" ref="G21:G28" si="0">+SUM(B21:F21)</f>
        <v>3753750</v>
      </c>
    </row>
    <row r="22" spans="1:9">
      <c r="A22" t="s">
        <v>39</v>
      </c>
      <c r="B22" s="191">
        <v>2512653</v>
      </c>
      <c r="C22" s="191"/>
      <c r="D22" s="191"/>
      <c r="E22" s="191"/>
      <c r="F22" s="191">
        <v>9913</v>
      </c>
      <c r="G22" s="290">
        <f t="shared" si="0"/>
        <v>2522566</v>
      </c>
      <c r="I22" s="39" t="s">
        <v>16</v>
      </c>
    </row>
    <row r="23" spans="1:9">
      <c r="A23" t="s">
        <v>40</v>
      </c>
      <c r="B23" s="209"/>
      <c r="C23" s="191"/>
      <c r="D23" s="191">
        <v>93216</v>
      </c>
      <c r="E23" s="191"/>
      <c r="F23" s="191"/>
      <c r="G23" s="290">
        <f t="shared" si="0"/>
        <v>93216</v>
      </c>
    </row>
    <row r="24" spans="1:9">
      <c r="A24" t="s">
        <v>101</v>
      </c>
      <c r="B24" s="194"/>
      <c r="C24" s="194"/>
      <c r="D24" s="194"/>
      <c r="E24" s="194"/>
      <c r="F24" s="194"/>
      <c r="G24" s="290">
        <f t="shared" si="0"/>
        <v>0</v>
      </c>
    </row>
    <row r="25" spans="1:9">
      <c r="A25" t="s">
        <v>41</v>
      </c>
      <c r="B25" s="191"/>
      <c r="C25" s="191"/>
      <c r="D25" s="191"/>
      <c r="E25" s="191"/>
      <c r="F25" s="191"/>
      <c r="G25" s="290">
        <f t="shared" si="0"/>
        <v>0</v>
      </c>
    </row>
    <row r="26" spans="1:9">
      <c r="A26" t="s">
        <v>42</v>
      </c>
      <c r="B26" s="191">
        <v>121739</v>
      </c>
      <c r="C26" s="191"/>
      <c r="D26" s="191"/>
      <c r="E26" s="191"/>
      <c r="F26" s="191"/>
      <c r="G26" s="290">
        <f t="shared" si="0"/>
        <v>121739</v>
      </c>
    </row>
    <row r="27" spans="1:9">
      <c r="A27" t="s">
        <v>43</v>
      </c>
      <c r="B27" s="210">
        <v>92327</v>
      </c>
      <c r="C27" s="210"/>
      <c r="D27" s="210"/>
      <c r="E27" s="210"/>
      <c r="F27" s="210"/>
      <c r="G27" s="291">
        <f t="shared" si="0"/>
        <v>92327</v>
      </c>
    </row>
    <row r="28" spans="1:9" s="1" customFormat="1">
      <c r="A28" s="38" t="s">
        <v>44</v>
      </c>
      <c r="B28" s="41">
        <f>SUM(B21:B27)</f>
        <v>6480469</v>
      </c>
      <c r="C28" s="41">
        <f>SUM(C21:C27)</f>
        <v>0</v>
      </c>
      <c r="D28" s="41">
        <f>SUM(D21:D27)</f>
        <v>93216</v>
      </c>
      <c r="E28" s="41">
        <f>SUM(E21:E27)</f>
        <v>0</v>
      </c>
      <c r="F28" s="41">
        <f>SUM(F21:F27)</f>
        <v>9913</v>
      </c>
      <c r="G28" s="292">
        <f t="shared" si="0"/>
        <v>6583598</v>
      </c>
    </row>
    <row r="29" spans="1:9" s="1" customFormat="1">
      <c r="A29" s="38" t="s">
        <v>45</v>
      </c>
      <c r="B29" s="41">
        <f t="shared" ref="B29:G29" si="1">+B17-B28</f>
        <v>5064671</v>
      </c>
      <c r="C29" s="41">
        <f t="shared" si="1"/>
        <v>0</v>
      </c>
      <c r="D29" s="41">
        <f t="shared" si="1"/>
        <v>359774</v>
      </c>
      <c r="E29" s="41">
        <f t="shared" si="1"/>
        <v>118860</v>
      </c>
      <c r="F29" s="41">
        <f t="shared" si="1"/>
        <v>254833</v>
      </c>
      <c r="G29" s="291">
        <f t="shared" si="1"/>
        <v>5798138</v>
      </c>
    </row>
    <row r="30" spans="1:9">
      <c r="B30" s="39"/>
      <c r="C30" s="39"/>
      <c r="D30" s="39"/>
      <c r="E30" s="39"/>
      <c r="F30" s="39"/>
      <c r="G30" s="290"/>
    </row>
    <row r="31" spans="1:9" ht="19">
      <c r="A31" s="37" t="s">
        <v>35</v>
      </c>
      <c r="B31" s="39"/>
      <c r="C31" s="39"/>
      <c r="D31" s="39"/>
      <c r="E31" s="39"/>
      <c r="F31" s="39"/>
      <c r="G31" s="290"/>
    </row>
    <row r="32" spans="1:9">
      <c r="B32" s="39"/>
      <c r="C32" s="39"/>
      <c r="D32" s="39"/>
      <c r="E32" s="39"/>
      <c r="F32" s="39"/>
      <c r="G32" s="290"/>
    </row>
    <row r="33" spans="1:7">
      <c r="A33" t="s">
        <v>161</v>
      </c>
      <c r="B33" s="191"/>
      <c r="C33" s="191"/>
      <c r="D33" s="191"/>
      <c r="E33" s="191"/>
      <c r="F33" s="191"/>
      <c r="G33" s="290">
        <f>SUM(B33:F33)</f>
        <v>0</v>
      </c>
    </row>
    <row r="34" spans="1:7">
      <c r="A34" s="295" t="s">
        <v>236</v>
      </c>
      <c r="B34" s="191"/>
      <c r="C34" s="191"/>
      <c r="D34" s="191"/>
      <c r="E34" s="191"/>
      <c r="F34" s="191"/>
      <c r="G34" s="290"/>
    </row>
    <row r="35" spans="1:7">
      <c r="A35" t="s">
        <v>106</v>
      </c>
      <c r="B35" s="191">
        <v>5867719</v>
      </c>
      <c r="C35" s="191">
        <v>-18605</v>
      </c>
      <c r="D35" s="191">
        <v>-114562</v>
      </c>
      <c r="E35" s="191">
        <v>-861</v>
      </c>
      <c r="F35" s="191">
        <v>-18339</v>
      </c>
      <c r="G35" s="290">
        <f>+SUM(B35:F35)</f>
        <v>5715352</v>
      </c>
    </row>
    <row r="36" spans="1:7" s="1" customFormat="1">
      <c r="A36" s="38" t="s">
        <v>46</v>
      </c>
      <c r="B36" s="41">
        <f t="shared" ref="B36:G36" si="2">SUM(B33:B35)</f>
        <v>5867719</v>
      </c>
      <c r="C36" s="41">
        <f t="shared" si="2"/>
        <v>-18605</v>
      </c>
      <c r="D36" s="41">
        <f t="shared" si="2"/>
        <v>-114562</v>
      </c>
      <c r="E36" s="41">
        <f t="shared" si="2"/>
        <v>-861</v>
      </c>
      <c r="F36" s="41">
        <f t="shared" si="2"/>
        <v>-18339</v>
      </c>
      <c r="G36" s="41">
        <f t="shared" si="2"/>
        <v>5715352</v>
      </c>
    </row>
    <row r="37" spans="1:7" s="1" customFormat="1">
      <c r="A37" s="38" t="s">
        <v>47</v>
      </c>
      <c r="B37" s="41">
        <f t="shared" ref="B37:G37" si="3">+B29+B36</f>
        <v>10932390</v>
      </c>
      <c r="C37" s="41">
        <f t="shared" si="3"/>
        <v>-18605</v>
      </c>
      <c r="D37" s="41">
        <f t="shared" si="3"/>
        <v>245212</v>
      </c>
      <c r="E37" s="41">
        <f t="shared" si="3"/>
        <v>117999</v>
      </c>
      <c r="F37" s="41">
        <f t="shared" si="3"/>
        <v>236494</v>
      </c>
      <c r="G37" s="41">
        <f t="shared" si="3"/>
        <v>11513490</v>
      </c>
    </row>
    <row r="38" spans="1:7">
      <c r="B38" s="39"/>
      <c r="C38" s="39"/>
      <c r="D38" s="39"/>
      <c r="E38" s="39"/>
      <c r="F38" s="39"/>
      <c r="G38" s="39"/>
    </row>
    <row r="39" spans="1:7">
      <c r="B39" s="39" t="s">
        <v>16</v>
      </c>
      <c r="C39" s="39"/>
      <c r="D39" s="39"/>
      <c r="E39" s="39"/>
      <c r="F39" s="39"/>
      <c r="G39" s="39"/>
    </row>
    <row r="40" spans="1:7">
      <c r="B40" s="39"/>
      <c r="C40" s="39"/>
      <c r="D40" s="39"/>
      <c r="E40" s="39"/>
      <c r="F40" s="39"/>
      <c r="G40" s="39"/>
    </row>
    <row r="41" spans="1:7">
      <c r="B41" s="39"/>
      <c r="C41" s="39"/>
      <c r="D41" s="39"/>
      <c r="E41" s="39"/>
      <c r="F41" s="39"/>
      <c r="G41" s="39"/>
    </row>
    <row r="42" spans="1:7">
      <c r="B42" s="39"/>
      <c r="C42" s="39"/>
      <c r="D42" s="39"/>
      <c r="E42" s="39"/>
      <c r="F42" s="39"/>
      <c r="G42" s="39"/>
    </row>
    <row r="43" spans="1:7">
      <c r="B43" s="39"/>
      <c r="C43" s="39"/>
      <c r="D43" s="39"/>
      <c r="E43" s="39"/>
      <c r="F43" s="39"/>
      <c r="G43" s="39"/>
    </row>
    <row r="44" spans="1:7">
      <c r="B44" s="39"/>
      <c r="C44" s="39"/>
      <c r="D44" s="39"/>
      <c r="E44" s="39"/>
      <c r="F44" s="39"/>
      <c r="G44" s="39"/>
    </row>
    <row r="45" spans="1:7">
      <c r="B45" s="39"/>
      <c r="C45" s="39"/>
      <c r="D45" s="39"/>
      <c r="E45" s="39"/>
      <c r="F45" s="39"/>
      <c r="G45" s="39"/>
    </row>
    <row r="46" spans="1:7">
      <c r="B46" s="39"/>
      <c r="C46" s="39"/>
      <c r="D46" s="39"/>
      <c r="E46" s="39"/>
      <c r="F46" s="39"/>
      <c r="G46" s="39"/>
    </row>
    <row r="47" spans="1:7">
      <c r="B47" s="39"/>
      <c r="C47" s="39"/>
      <c r="D47" s="39"/>
      <c r="E47" s="39"/>
      <c r="F47" s="39"/>
      <c r="G47" s="39"/>
    </row>
    <row r="48" spans="1:7">
      <c r="B48" s="39"/>
      <c r="C48" s="39"/>
      <c r="D48" s="39"/>
      <c r="E48" s="39"/>
      <c r="F48" s="39"/>
      <c r="G48" s="39"/>
    </row>
    <row r="49" spans="2:7">
      <c r="B49" s="39"/>
      <c r="C49" s="39"/>
      <c r="D49" s="39"/>
      <c r="E49" s="39"/>
      <c r="F49" s="39"/>
      <c r="G49" s="39"/>
    </row>
    <row r="50" spans="2:7">
      <c r="B50" s="39"/>
      <c r="C50" s="39"/>
      <c r="D50" s="39"/>
      <c r="E50" s="39"/>
      <c r="F50" s="39"/>
      <c r="G50" s="39"/>
    </row>
    <row r="51" spans="2:7">
      <c r="B51" s="39"/>
      <c r="C51" s="39"/>
      <c r="D51" s="39"/>
      <c r="E51" s="39"/>
      <c r="F51" s="39"/>
      <c r="G51" s="39"/>
    </row>
    <row r="52" spans="2:7">
      <c r="B52" s="39"/>
      <c r="C52" s="39"/>
      <c r="D52" s="39"/>
      <c r="E52" s="39"/>
      <c r="F52" s="39"/>
      <c r="G52" s="39"/>
    </row>
    <row r="53" spans="2:7">
      <c r="B53" s="39"/>
      <c r="C53" s="39"/>
      <c r="D53" s="39"/>
      <c r="E53" s="39"/>
      <c r="F53" s="39"/>
      <c r="G53" s="39"/>
    </row>
    <row r="54" spans="2:7">
      <c r="B54" s="39"/>
      <c r="C54" s="39"/>
      <c r="D54" s="39"/>
      <c r="E54" s="39"/>
      <c r="F54" s="39"/>
      <c r="G54" s="39"/>
    </row>
    <row r="55" spans="2:7">
      <c r="B55" s="39"/>
      <c r="C55" s="39"/>
      <c r="D55" s="39"/>
      <c r="E55" s="39"/>
      <c r="F55" s="39"/>
      <c r="G55" s="39"/>
    </row>
    <row r="56" spans="2:7">
      <c r="B56" s="39"/>
      <c r="C56" s="39"/>
      <c r="D56" s="39"/>
      <c r="E56" s="39"/>
      <c r="F56" s="39"/>
      <c r="G56" s="39"/>
    </row>
    <row r="57" spans="2:7">
      <c r="B57" s="39"/>
      <c r="C57" s="39"/>
      <c r="D57" s="39"/>
      <c r="E57" s="39"/>
      <c r="F57" s="39"/>
      <c r="G57" s="39"/>
    </row>
    <row r="58" spans="2:7">
      <c r="B58" s="39"/>
      <c r="C58" s="39"/>
      <c r="D58" s="39"/>
      <c r="E58" s="39"/>
      <c r="F58" s="39"/>
      <c r="G58" s="39"/>
    </row>
    <row r="59" spans="2:7">
      <c r="B59" s="39"/>
      <c r="C59" s="39"/>
      <c r="D59" s="39"/>
      <c r="E59" s="39"/>
      <c r="F59" s="39"/>
      <c r="G59" s="39"/>
    </row>
    <row r="60" spans="2:7">
      <c r="B60" s="39"/>
      <c r="C60" s="39"/>
      <c r="D60" s="39"/>
      <c r="E60" s="39"/>
      <c r="F60" s="39"/>
      <c r="G60" s="39"/>
    </row>
    <row r="61" spans="2:7">
      <c r="B61" s="39"/>
      <c r="C61" s="39"/>
      <c r="D61" s="39"/>
      <c r="E61" s="39"/>
      <c r="F61" s="39"/>
      <c r="G61" s="39"/>
    </row>
    <row r="62" spans="2:7">
      <c r="B62" s="39"/>
      <c r="C62" s="39"/>
      <c r="D62" s="39"/>
      <c r="E62" s="39"/>
      <c r="F62" s="39"/>
      <c r="G62" s="39"/>
    </row>
    <row r="63" spans="2:7">
      <c r="B63" s="39"/>
      <c r="C63" s="39"/>
      <c r="D63" s="39"/>
      <c r="E63" s="39"/>
      <c r="F63" s="39"/>
      <c r="G63" s="39"/>
    </row>
    <row r="64" spans="2:7">
      <c r="B64" s="39"/>
      <c r="C64" s="39"/>
      <c r="D64" s="39"/>
      <c r="E64" s="39"/>
      <c r="F64" s="39"/>
      <c r="G64" s="39"/>
    </row>
    <row r="65" spans="2:7">
      <c r="B65" s="39"/>
      <c r="C65" s="39"/>
      <c r="D65" s="39"/>
      <c r="E65" s="39"/>
      <c r="F65" s="39"/>
      <c r="G65" s="39"/>
    </row>
    <row r="66" spans="2:7">
      <c r="B66" s="39"/>
      <c r="C66" s="39"/>
      <c r="D66" s="39"/>
      <c r="E66" s="39"/>
      <c r="F66" s="39"/>
      <c r="G66" s="39"/>
    </row>
    <row r="67" spans="2:7">
      <c r="B67" s="39"/>
      <c r="C67" s="39"/>
      <c r="D67" s="39"/>
      <c r="E67" s="39"/>
      <c r="F67" s="39"/>
      <c r="G67" s="39"/>
    </row>
    <row r="68" spans="2:7">
      <c r="B68" s="39"/>
      <c r="C68" s="39"/>
      <c r="D68" s="39"/>
      <c r="E68" s="39"/>
      <c r="F68" s="39"/>
      <c r="G68" s="39"/>
    </row>
    <row r="69" spans="2:7">
      <c r="B69" s="39"/>
      <c r="C69" s="39"/>
      <c r="D69" s="39"/>
      <c r="E69" s="39"/>
      <c r="F69" s="39"/>
      <c r="G69" s="39"/>
    </row>
    <row r="70" spans="2:7">
      <c r="B70" s="39"/>
      <c r="C70" s="39"/>
      <c r="D70" s="39"/>
      <c r="E70" s="39"/>
      <c r="F70" s="39"/>
      <c r="G70" s="39"/>
    </row>
    <row r="71" spans="2:7">
      <c r="B71" s="39"/>
      <c r="C71" s="39"/>
      <c r="D71" s="39"/>
      <c r="E71" s="39"/>
      <c r="F71" s="39"/>
      <c r="G71" s="39"/>
    </row>
    <row r="72" spans="2:7">
      <c r="B72" s="39"/>
      <c r="C72" s="39"/>
      <c r="D72" s="39"/>
      <c r="E72" s="39"/>
      <c r="F72" s="39"/>
      <c r="G72" s="39"/>
    </row>
    <row r="73" spans="2:7">
      <c r="B73" s="39"/>
      <c r="C73" s="39"/>
      <c r="D73" s="39"/>
      <c r="E73" s="39"/>
      <c r="F73" s="39"/>
      <c r="G73" s="39"/>
    </row>
    <row r="74" spans="2:7">
      <c r="B74" s="39"/>
      <c r="C74" s="39"/>
      <c r="D74" s="39"/>
      <c r="E74" s="39"/>
      <c r="F74" s="39"/>
      <c r="G74" s="39"/>
    </row>
    <row r="75" spans="2:7">
      <c r="B75" s="39"/>
      <c r="C75" s="39"/>
      <c r="D75" s="39"/>
      <c r="E75" s="39"/>
      <c r="F75" s="39"/>
      <c r="G75" s="39"/>
    </row>
    <row r="76" spans="2:7">
      <c r="B76" s="39"/>
      <c r="C76" s="39"/>
      <c r="D76" s="39"/>
      <c r="E76" s="39"/>
      <c r="F76" s="39"/>
      <c r="G76" s="39"/>
    </row>
    <row r="77" spans="2:7">
      <c r="B77" s="39"/>
      <c r="C77" s="39"/>
      <c r="D77" s="39"/>
      <c r="E77" s="39"/>
      <c r="F77" s="39"/>
      <c r="G77" s="39"/>
    </row>
    <row r="78" spans="2:7">
      <c r="B78" s="39"/>
      <c r="C78" s="39"/>
      <c r="D78" s="39"/>
      <c r="E78" s="39"/>
      <c r="F78" s="39"/>
      <c r="G78" s="39"/>
    </row>
  </sheetData>
  <phoneticPr fontId="0" type="noConversion"/>
  <pageMargins left="0.5" right="0.5" top="1.08" bottom="1" header="0.511811024" footer="0.511811024"/>
  <pageSetup scale="80" orientation="portrait" horizontalDpi="360" verticalDpi="360" r:id="rId1"/>
  <headerFooter alignWithMargins="0">
    <oddHeader>&amp;R&amp;"Maiandra GD,Normal"&amp;18ANEXO 1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G51"/>
  <sheetViews>
    <sheetView topLeftCell="A13" zoomScale="65" workbookViewId="0">
      <selection activeCell="F20" sqref="F20"/>
    </sheetView>
  </sheetViews>
  <sheetFormatPr baseColWidth="10" defaultColWidth="11.5" defaultRowHeight="16"/>
  <cols>
    <col min="1" max="1" width="46.5" style="3" customWidth="1"/>
    <col min="2" max="2" width="21.1640625" style="116" customWidth="1"/>
    <col min="3" max="3" width="18.1640625" style="116" customWidth="1"/>
    <col min="4" max="4" width="17.5" style="116" customWidth="1"/>
    <col min="5" max="6" width="20.6640625" style="59" customWidth="1"/>
    <col min="7" max="7" width="21" style="116" customWidth="1"/>
    <col min="8" max="16384" width="11.5" style="3"/>
  </cols>
  <sheetData>
    <row r="1" spans="1:7" s="8" customFormat="1" ht="20.25" customHeight="1">
      <c r="A1" s="171" t="s">
        <v>0</v>
      </c>
      <c r="B1" s="171"/>
      <c r="C1" s="171"/>
      <c r="D1" s="171"/>
      <c r="E1" s="171"/>
      <c r="F1" s="171"/>
      <c r="G1" s="171"/>
    </row>
    <row r="2" spans="1:7" s="8" customFormat="1" ht="20.25" customHeight="1">
      <c r="A2" s="173" t="s">
        <v>1</v>
      </c>
      <c r="B2" s="173"/>
      <c r="C2" s="173"/>
      <c r="D2" s="173"/>
      <c r="E2" s="173"/>
      <c r="F2" s="173"/>
      <c r="G2" s="173"/>
    </row>
    <row r="3" spans="1:7" ht="20.25" customHeight="1">
      <c r="A3" s="174"/>
      <c r="B3" s="175"/>
      <c r="C3" s="175"/>
      <c r="D3" s="175"/>
      <c r="E3" s="175"/>
      <c r="F3" s="175"/>
      <c r="G3" s="175"/>
    </row>
    <row r="4" spans="1:7" s="2" customFormat="1" ht="20.25" customHeight="1">
      <c r="A4" s="176" t="s">
        <v>92</v>
      </c>
      <c r="B4" s="176"/>
      <c r="C4" s="176"/>
      <c r="D4" s="176"/>
      <c r="E4" s="176"/>
      <c r="F4" s="176"/>
      <c r="G4" s="176"/>
    </row>
    <row r="5" spans="1:7" s="28" customFormat="1" ht="20.25" customHeight="1">
      <c r="A5" s="441" t="str">
        <f>+SITUACIÓN!A3</f>
        <v>Al 31 de diciembre de 2019</v>
      </c>
      <c r="B5" s="441"/>
      <c r="C5" s="441"/>
      <c r="D5" s="441"/>
      <c r="E5" s="441"/>
      <c r="F5" s="441"/>
      <c r="G5" s="441"/>
    </row>
    <row r="6" spans="1:7" s="28" customFormat="1" ht="20.25" customHeight="1">
      <c r="A6" s="204" t="str">
        <f>+SITUACIÓN!A5</f>
        <v>(Miles de colones)</v>
      </c>
      <c r="B6" s="204"/>
      <c r="C6" s="204"/>
      <c r="D6" s="204"/>
      <c r="E6" s="204"/>
      <c r="F6" s="204"/>
      <c r="G6" s="204"/>
    </row>
    <row r="7" spans="1:7" ht="20.25" customHeight="1">
      <c r="A7" s="10"/>
      <c r="B7" s="115"/>
      <c r="C7" s="115"/>
      <c r="D7" s="115"/>
      <c r="E7" s="60"/>
      <c r="F7" s="60"/>
    </row>
    <row r="8" spans="1:7" s="11" customFormat="1" ht="20.25" customHeight="1">
      <c r="A8"/>
      <c r="B8" s="117" t="s">
        <v>96</v>
      </c>
      <c r="C8" s="117" t="s">
        <v>93</v>
      </c>
      <c r="D8" s="117" t="s">
        <v>95</v>
      </c>
      <c r="E8" s="117" t="s">
        <v>94</v>
      </c>
      <c r="F8" s="117" t="s">
        <v>108</v>
      </c>
      <c r="G8" s="117" t="s">
        <v>97</v>
      </c>
    </row>
    <row r="9" spans="1:7" ht="23.25" customHeight="1">
      <c r="A9" s="37" t="s">
        <v>336</v>
      </c>
      <c r="F9" s="116"/>
    </row>
    <row r="10" spans="1:7" ht="23.25" customHeight="1">
      <c r="A10" s="37" t="s">
        <v>332</v>
      </c>
      <c r="F10" s="116"/>
    </row>
    <row r="11" spans="1:7" s="6" customFormat="1" ht="23.25" customHeight="1">
      <c r="A11" s="6" t="s">
        <v>8</v>
      </c>
      <c r="B11" s="205">
        <v>7787349</v>
      </c>
      <c r="C11" s="205">
        <v>3934</v>
      </c>
      <c r="D11" s="205">
        <v>307146</v>
      </c>
      <c r="E11" s="205">
        <v>687222</v>
      </c>
      <c r="F11" s="205">
        <v>1800004</v>
      </c>
      <c r="G11" s="288">
        <f t="shared" ref="G11:G25" si="0">SUM(B11:F11)</f>
        <v>10585655</v>
      </c>
    </row>
    <row r="12" spans="1:7" s="6" customFormat="1" ht="23.25" customHeight="1">
      <c r="A12" s="6" t="s">
        <v>120</v>
      </c>
      <c r="B12" s="205">
        <v>93500</v>
      </c>
      <c r="C12" s="205"/>
      <c r="D12" s="205"/>
      <c r="E12" s="205"/>
      <c r="F12" s="205"/>
      <c r="G12" s="288">
        <f t="shared" si="0"/>
        <v>93500</v>
      </c>
    </row>
    <row r="13" spans="1:7" s="6" customFormat="1" ht="23.25" customHeight="1">
      <c r="A13" s="6" t="s">
        <v>10</v>
      </c>
      <c r="B13" s="205">
        <v>8981683</v>
      </c>
      <c r="C13" s="205">
        <v>7618</v>
      </c>
      <c r="D13" s="205">
        <v>2315</v>
      </c>
      <c r="E13" s="205">
        <v>250</v>
      </c>
      <c r="F13" s="205">
        <v>114</v>
      </c>
      <c r="G13" s="288">
        <f t="shared" si="0"/>
        <v>8991980</v>
      </c>
    </row>
    <row r="14" spans="1:7" s="6" customFormat="1" ht="23.25" customHeight="1">
      <c r="A14" s="6" t="s">
        <v>12</v>
      </c>
      <c r="B14" s="205">
        <v>7229</v>
      </c>
      <c r="C14" s="205"/>
      <c r="D14" s="205"/>
      <c r="E14" s="205"/>
      <c r="F14" s="205"/>
      <c r="G14" s="288">
        <f t="shared" si="0"/>
        <v>7229</v>
      </c>
    </row>
    <row r="15" spans="1:7" s="6" customFormat="1" ht="23.25" customHeight="1">
      <c r="B15" s="418"/>
      <c r="C15" s="418"/>
      <c r="D15" s="418"/>
      <c r="E15" s="418"/>
      <c r="F15" s="418"/>
      <c r="G15" s="419"/>
    </row>
    <row r="16" spans="1:7" s="6" customFormat="1" ht="23.25" customHeight="1">
      <c r="A16" s="140" t="s">
        <v>334</v>
      </c>
      <c r="B16" s="431">
        <f>SUM(B11:B15)</f>
        <v>16869761</v>
      </c>
      <c r="C16" s="431">
        <f t="shared" ref="C16:G16" si="1">SUM(C11:C15)</f>
        <v>11552</v>
      </c>
      <c r="D16" s="431">
        <f t="shared" si="1"/>
        <v>309461</v>
      </c>
      <c r="E16" s="431">
        <f t="shared" si="1"/>
        <v>687472</v>
      </c>
      <c r="F16" s="431">
        <f t="shared" si="1"/>
        <v>1800118</v>
      </c>
      <c r="G16" s="431">
        <f t="shared" si="1"/>
        <v>19678364</v>
      </c>
    </row>
    <row r="17" spans="1:7" s="6" customFormat="1" ht="23.25" customHeight="1">
      <c r="B17" s="205"/>
      <c r="C17" s="205"/>
      <c r="D17" s="205"/>
      <c r="E17" s="205"/>
      <c r="F17" s="205"/>
      <c r="G17" s="288"/>
    </row>
    <row r="18" spans="1:7" s="6" customFormat="1" ht="23.25" customHeight="1">
      <c r="A18" s="89" t="s">
        <v>333</v>
      </c>
      <c r="B18" s="205"/>
      <c r="C18" s="205"/>
      <c r="D18" s="205"/>
      <c r="E18" s="205"/>
      <c r="F18" s="205"/>
      <c r="G18" s="288"/>
    </row>
    <row r="19" spans="1:7" s="6" customFormat="1" ht="23.25" customHeight="1">
      <c r="A19" s="6" t="s">
        <v>9</v>
      </c>
      <c r="B19" s="205">
        <v>694039</v>
      </c>
      <c r="C19" s="205"/>
      <c r="D19" s="205">
        <v>39610</v>
      </c>
      <c r="E19" s="205">
        <v>9280</v>
      </c>
      <c r="F19" s="205">
        <v>21764</v>
      </c>
      <c r="G19" s="288">
        <f t="shared" ref="G19" si="2">SUM(B19:F19)</f>
        <v>764693</v>
      </c>
    </row>
    <row r="20" spans="1:7" s="6" customFormat="1" ht="23.25" customHeight="1">
      <c r="A20" s="6" t="s">
        <v>11</v>
      </c>
      <c r="B20" s="205">
        <v>97514713</v>
      </c>
      <c r="C20" s="205"/>
      <c r="D20" s="205">
        <v>4287100</v>
      </c>
      <c r="E20" s="205">
        <v>423775</v>
      </c>
      <c r="F20" s="205">
        <v>707949</v>
      </c>
      <c r="G20" s="288">
        <f t="shared" ref="G20" si="3">SUM(B20:F20)</f>
        <v>102933537</v>
      </c>
    </row>
    <row r="21" spans="1:7" s="6" customFormat="1" ht="23.25" customHeight="1">
      <c r="A21" s="6" t="s">
        <v>13</v>
      </c>
      <c r="B21" s="205">
        <v>3555796</v>
      </c>
      <c r="C21" s="205"/>
      <c r="D21" s="205"/>
      <c r="E21" s="205"/>
      <c r="F21" s="205"/>
      <c r="G21" s="288">
        <f t="shared" si="0"/>
        <v>3555796</v>
      </c>
    </row>
    <row r="22" spans="1:7" s="6" customFormat="1" ht="23.25" customHeight="1">
      <c r="A22" s="6" t="s">
        <v>14</v>
      </c>
      <c r="B22" s="205">
        <v>12591587</v>
      </c>
      <c r="C22" s="205"/>
      <c r="D22" s="205">
        <v>124536</v>
      </c>
      <c r="E22" s="205"/>
      <c r="F22" s="205">
        <v>144000</v>
      </c>
      <c r="G22" s="288">
        <f t="shared" si="0"/>
        <v>12860123</v>
      </c>
    </row>
    <row r="23" spans="1:7" s="6" customFormat="1" ht="23.25" customHeight="1">
      <c r="A23" s="6" t="s">
        <v>162</v>
      </c>
      <c r="B23" s="205">
        <v>13159</v>
      </c>
      <c r="C23" s="205"/>
      <c r="D23" s="205"/>
      <c r="E23" s="205"/>
      <c r="F23" s="205"/>
      <c r="G23" s="288">
        <f t="shared" si="0"/>
        <v>13159</v>
      </c>
    </row>
    <row r="24" spans="1:7" s="6" customFormat="1" ht="23.25" customHeight="1">
      <c r="A24" s="6" t="s">
        <v>98</v>
      </c>
      <c r="B24" s="205"/>
      <c r="C24" s="205"/>
      <c r="D24" s="205"/>
      <c r="E24" s="205"/>
      <c r="F24" s="205"/>
      <c r="G24" s="288">
        <f t="shared" si="0"/>
        <v>0</v>
      </c>
    </row>
    <row r="25" spans="1:7" s="6" customFormat="1" ht="23.25" customHeight="1">
      <c r="A25" s="6" t="s">
        <v>118</v>
      </c>
      <c r="B25" s="205"/>
      <c r="C25" s="205"/>
      <c r="D25" s="205"/>
      <c r="E25" s="205"/>
      <c r="F25" s="205"/>
      <c r="G25" s="288">
        <f t="shared" si="0"/>
        <v>0</v>
      </c>
    </row>
    <row r="26" spans="1:7" s="6" customFormat="1" ht="23.25" customHeight="1">
      <c r="B26" s="418"/>
      <c r="C26" s="418"/>
      <c r="D26" s="418"/>
      <c r="E26" s="418"/>
      <c r="F26" s="418"/>
      <c r="G26" s="419"/>
    </row>
    <row r="27" spans="1:7" s="6" customFormat="1" ht="23.25" customHeight="1">
      <c r="A27" s="140" t="s">
        <v>335</v>
      </c>
      <c r="B27" s="431">
        <f>SUM(B19:B26)</f>
        <v>114369294</v>
      </c>
      <c r="C27" s="431">
        <f t="shared" ref="C27:G27" si="4">SUM(C19:C26)</f>
        <v>0</v>
      </c>
      <c r="D27" s="431">
        <f t="shared" si="4"/>
        <v>4451246</v>
      </c>
      <c r="E27" s="431">
        <f t="shared" si="4"/>
        <v>433055</v>
      </c>
      <c r="F27" s="431">
        <f t="shared" si="4"/>
        <v>873713</v>
      </c>
      <c r="G27" s="431">
        <f t="shared" si="4"/>
        <v>120127308</v>
      </c>
    </row>
    <row r="28" spans="1:7" s="6" customFormat="1" ht="23.25" customHeight="1">
      <c r="A28" s="140"/>
      <c r="B28" s="205"/>
      <c r="C28" s="205"/>
      <c r="D28" s="205"/>
      <c r="E28" s="205"/>
      <c r="F28" s="205"/>
      <c r="G28" s="288"/>
    </row>
    <row r="29" spans="1:7" s="33" customFormat="1" ht="23.25" customHeight="1">
      <c r="A29" s="32" t="s">
        <v>15</v>
      </c>
      <c r="B29" s="118">
        <f t="shared" ref="B29:G29" si="5">+B16+B27</f>
        <v>131239055</v>
      </c>
      <c r="C29" s="118">
        <f t="shared" si="5"/>
        <v>11552</v>
      </c>
      <c r="D29" s="118">
        <f t="shared" si="5"/>
        <v>4760707</v>
      </c>
      <c r="E29" s="118">
        <f t="shared" si="5"/>
        <v>1120527</v>
      </c>
      <c r="F29" s="118">
        <f t="shared" si="5"/>
        <v>2673831</v>
      </c>
      <c r="G29" s="118">
        <f t="shared" si="5"/>
        <v>139805672</v>
      </c>
    </row>
    <row r="30" spans="1:7" s="9" customFormat="1" ht="25.5" customHeight="1">
      <c r="A30" s="126" t="s">
        <v>99</v>
      </c>
      <c r="B30" s="127">
        <f t="shared" ref="B30:G30" si="6">+B29/$G$29</f>
        <v>0.93872482512726663</v>
      </c>
      <c r="C30" s="127">
        <f t="shared" si="6"/>
        <v>8.2628979459431376E-5</v>
      </c>
      <c r="D30" s="127">
        <f t="shared" si="6"/>
        <v>3.4052316561233656E-2</v>
      </c>
      <c r="E30" s="127">
        <f t="shared" si="6"/>
        <v>8.0148894102093377E-3</v>
      </c>
      <c r="F30" s="127">
        <f t="shared" si="6"/>
        <v>1.9125339921830926E-2</v>
      </c>
      <c r="G30" s="127">
        <f t="shared" si="6"/>
        <v>1</v>
      </c>
    </row>
    <row r="31" spans="1:7" s="9" customFormat="1">
      <c r="B31" s="119"/>
      <c r="C31" s="119"/>
      <c r="D31" s="119"/>
      <c r="E31" s="69"/>
      <c r="F31" s="119"/>
      <c r="G31" s="119"/>
    </row>
    <row r="32" spans="1:7" ht="19">
      <c r="A32" s="21" t="s">
        <v>18</v>
      </c>
      <c r="B32" s="117"/>
      <c r="C32" s="117"/>
      <c r="D32" s="117"/>
      <c r="E32" s="134"/>
      <c r="F32" s="117"/>
      <c r="G32" s="36"/>
    </row>
    <row r="33" spans="1:7" ht="19">
      <c r="A33" s="21" t="s">
        <v>337</v>
      </c>
      <c r="B33" s="61"/>
      <c r="C33" s="62"/>
      <c r="D33" s="62"/>
      <c r="F33" s="61"/>
      <c r="G33" s="123"/>
    </row>
    <row r="34" spans="1:7">
      <c r="A34" s="24" t="s">
        <v>19</v>
      </c>
      <c r="B34" s="205">
        <v>380991</v>
      </c>
      <c r="C34" s="205">
        <v>3914</v>
      </c>
      <c r="D34" s="205">
        <v>15574</v>
      </c>
      <c r="E34" s="205">
        <v>677</v>
      </c>
      <c r="F34" s="205">
        <v>123983</v>
      </c>
      <c r="G34" s="289">
        <f t="shared" ref="G34:G46" si="7">SUM(B34:F34)</f>
        <v>525139</v>
      </c>
    </row>
    <row r="35" spans="1:7">
      <c r="A35" s="24" t="s">
        <v>20</v>
      </c>
      <c r="B35" s="205">
        <v>340804</v>
      </c>
      <c r="C35" s="205"/>
      <c r="D35" s="205"/>
      <c r="E35" s="205"/>
      <c r="F35" s="205"/>
      <c r="G35" s="289">
        <f t="shared" si="7"/>
        <v>340804</v>
      </c>
    </row>
    <row r="36" spans="1:7">
      <c r="A36" s="24"/>
      <c r="B36" s="422"/>
      <c r="C36" s="422"/>
      <c r="D36" s="422"/>
      <c r="E36" s="422"/>
      <c r="F36" s="422"/>
      <c r="G36" s="66"/>
    </row>
    <row r="37" spans="1:7" ht="19">
      <c r="A37" s="421" t="s">
        <v>21</v>
      </c>
      <c r="B37" s="423">
        <f>SUM(B34:B36)</f>
        <v>721795</v>
      </c>
      <c r="C37" s="423">
        <f>SUM(C34:C36)</f>
        <v>3914</v>
      </c>
      <c r="D37" s="423">
        <f>SUM(D34:D36)</f>
        <v>15574</v>
      </c>
      <c r="E37" s="423">
        <f>SUM(E34:E36)</f>
        <v>677</v>
      </c>
      <c r="F37" s="423">
        <f>SUM(F34:F36)</f>
        <v>123983</v>
      </c>
      <c r="G37" s="245">
        <f t="shared" si="7"/>
        <v>865943</v>
      </c>
    </row>
    <row r="38" spans="1:7" ht="19">
      <c r="A38" s="21" t="s">
        <v>22</v>
      </c>
      <c r="B38" s="64"/>
      <c r="C38" s="63"/>
      <c r="D38" s="63"/>
      <c r="E38" s="65"/>
      <c r="F38" s="64"/>
      <c r="G38" s="65">
        <f t="shared" si="7"/>
        <v>0</v>
      </c>
    </row>
    <row r="39" spans="1:7">
      <c r="A39" s="24" t="s">
        <v>23</v>
      </c>
      <c r="B39" s="205">
        <v>121372235</v>
      </c>
      <c r="C39" s="205"/>
      <c r="D39" s="205">
        <v>580661</v>
      </c>
      <c r="E39" s="205">
        <v>43000</v>
      </c>
      <c r="F39" s="205">
        <v>215000</v>
      </c>
      <c r="G39" s="289">
        <f t="shared" si="7"/>
        <v>122210896</v>
      </c>
    </row>
    <row r="40" spans="1:7">
      <c r="A40" s="19" t="s">
        <v>24</v>
      </c>
      <c r="B40" s="205">
        <v>20304912</v>
      </c>
      <c r="C40" s="205">
        <v>26243</v>
      </c>
      <c r="D40" s="205">
        <v>4811522</v>
      </c>
      <c r="E40" s="205">
        <v>1129063</v>
      </c>
      <c r="F40" s="205">
        <v>2233090</v>
      </c>
      <c r="G40" s="289">
        <f t="shared" si="7"/>
        <v>28504830</v>
      </c>
    </row>
    <row r="41" spans="1:7">
      <c r="A41" s="24" t="s">
        <v>25</v>
      </c>
      <c r="B41" s="205">
        <v>70242</v>
      </c>
      <c r="C41" s="205"/>
      <c r="D41" s="205"/>
      <c r="E41" s="205"/>
      <c r="F41" s="205"/>
      <c r="G41" s="289">
        <f t="shared" si="7"/>
        <v>70242</v>
      </c>
    </row>
    <row r="42" spans="1:7">
      <c r="A42" s="24" t="s">
        <v>26</v>
      </c>
      <c r="B42" s="205">
        <v>1251912</v>
      </c>
      <c r="C42" s="205"/>
      <c r="D42" s="205"/>
      <c r="E42" s="205"/>
      <c r="F42" s="205"/>
      <c r="G42" s="289">
        <f t="shared" si="7"/>
        <v>1251912</v>
      </c>
    </row>
    <row r="43" spans="1:7">
      <c r="A43" s="24" t="s">
        <v>27</v>
      </c>
      <c r="B43" s="205">
        <v>55993</v>
      </c>
      <c r="C43" s="205"/>
      <c r="D43" s="205"/>
      <c r="E43" s="205"/>
      <c r="F43" s="205">
        <v>153356</v>
      </c>
      <c r="G43" s="289">
        <f t="shared" si="7"/>
        <v>209349</v>
      </c>
    </row>
    <row r="44" spans="1:7">
      <c r="A44" s="360" t="s">
        <v>236</v>
      </c>
      <c r="B44" s="205">
        <v>-21593726</v>
      </c>
      <c r="C44" s="205"/>
      <c r="D44" s="205">
        <v>-614672</v>
      </c>
      <c r="E44" s="205">
        <v>-167927</v>
      </c>
      <c r="F44" s="205">
        <v>-288092</v>
      </c>
      <c r="G44" s="289">
        <f t="shared" si="7"/>
        <v>-22664417</v>
      </c>
    </row>
    <row r="45" spans="1:7">
      <c r="A45" s="24" t="s">
        <v>143</v>
      </c>
      <c r="B45" s="92">
        <v>-1876698</v>
      </c>
      <c r="C45" s="92"/>
      <c r="D45" s="92">
        <v>-277590</v>
      </c>
      <c r="E45" s="92">
        <v>-2285</v>
      </c>
      <c r="F45" s="92"/>
      <c r="G45" s="289">
        <f t="shared" si="7"/>
        <v>-2156573</v>
      </c>
    </row>
    <row r="46" spans="1:7">
      <c r="A46" s="121" t="s">
        <v>103</v>
      </c>
      <c r="B46" s="207">
        <f>+'RESULTADOS FONDOS'!B37</f>
        <v>10932390</v>
      </c>
      <c r="C46" s="207">
        <f>+'RESULTADOS FONDOS'!C37</f>
        <v>-18605</v>
      </c>
      <c r="D46" s="207">
        <f>+'RESULTADOS FONDOS'!D37</f>
        <v>245212</v>
      </c>
      <c r="E46" s="207">
        <f>+'RESULTADOS FONDOS'!E37</f>
        <v>117999</v>
      </c>
      <c r="F46" s="207">
        <f>+'RESULTADOS FONDOS'!F37</f>
        <v>236494</v>
      </c>
      <c r="G46" s="66">
        <f t="shared" si="7"/>
        <v>11513490</v>
      </c>
    </row>
    <row r="47" spans="1:7">
      <c r="A47" s="121"/>
      <c r="B47" s="122"/>
      <c r="C47" s="122"/>
      <c r="D47" s="122"/>
      <c r="E47" s="122"/>
      <c r="F47" s="122"/>
      <c r="G47" s="244"/>
    </row>
    <row r="48" spans="1:7">
      <c r="A48" s="27" t="s">
        <v>29</v>
      </c>
      <c r="B48" s="120">
        <f>SUM(B39:B46)</f>
        <v>130517260</v>
      </c>
      <c r="C48" s="120">
        <f>SUM(C39:C47)</f>
        <v>7638</v>
      </c>
      <c r="D48" s="120">
        <f>SUM(D39:D47)</f>
        <v>4745133</v>
      </c>
      <c r="E48" s="120">
        <f>SUM(E39:E47)</f>
        <v>1119850</v>
      </c>
      <c r="F48" s="120">
        <f>SUM(F39:F47)</f>
        <v>2549848</v>
      </c>
      <c r="G48" s="245">
        <f>SUM(B48:F48)</f>
        <v>138939729</v>
      </c>
    </row>
    <row r="49" spans="1:7">
      <c r="A49" s="27"/>
      <c r="B49" s="93"/>
      <c r="C49" s="93"/>
      <c r="D49" s="93"/>
      <c r="E49" s="93"/>
      <c r="F49" s="93"/>
      <c r="G49" s="93">
        <f>SUM(B49:F49)</f>
        <v>0</v>
      </c>
    </row>
    <row r="50" spans="1:7">
      <c r="A50" s="27" t="s">
        <v>30</v>
      </c>
      <c r="B50" s="66">
        <f>+B37+B48</f>
        <v>131239055</v>
      </c>
      <c r="C50" s="66">
        <f>+C37+C48</f>
        <v>11552</v>
      </c>
      <c r="D50" s="66">
        <f>+D37+D48</f>
        <v>4760707</v>
      </c>
      <c r="E50" s="66">
        <f>+E37+E48</f>
        <v>1120527</v>
      </c>
      <c r="F50" s="66">
        <f>+F37+F48</f>
        <v>2673831</v>
      </c>
      <c r="G50" s="66">
        <f>SUM(B50:F50)</f>
        <v>139805672</v>
      </c>
    </row>
    <row r="51" spans="1:7">
      <c r="A51" s="25"/>
      <c r="B51" s="67"/>
      <c r="C51" s="68"/>
      <c r="D51" s="68"/>
      <c r="E51" s="69"/>
      <c r="F51" s="67"/>
      <c r="G51" s="93"/>
    </row>
  </sheetData>
  <mergeCells count="1">
    <mergeCell ref="A5:G5"/>
  </mergeCells>
  <phoneticPr fontId="0" type="noConversion"/>
  <pageMargins left="0.5" right="0.5" top="2.21" bottom="1" header="0.511811024" footer="0.511811024"/>
  <pageSetup scale="58" orientation="portrait" horizontalDpi="360" verticalDpi="360" r:id="rId1"/>
  <headerFooter alignWithMargins="0">
    <oddHeader>&amp;R&amp;"Maiandra GD,Normal"&amp;18ANEXO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E198E-81BA-4BAC-A575-D7AF8FC8EBA2}">
  <dimension ref="A1:G48"/>
  <sheetViews>
    <sheetView showGridLines="0" tabSelected="1" topLeftCell="A33" workbookViewId="0">
      <selection activeCell="G48" sqref="A1:G48"/>
    </sheetView>
  </sheetViews>
  <sheetFormatPr baseColWidth="10" defaultRowHeight="13"/>
  <cols>
    <col min="6" max="6" width="13.83203125" bestFit="1" customWidth="1"/>
    <col min="7" max="7" width="15.5" bestFit="1" customWidth="1"/>
  </cols>
  <sheetData>
    <row r="1" spans="1:7">
      <c r="A1" s="433" t="s">
        <v>241</v>
      </c>
      <c r="B1" s="433"/>
      <c r="C1" s="433"/>
      <c r="D1" s="433"/>
      <c r="E1" s="433"/>
      <c r="F1" s="433"/>
      <c r="G1" s="433"/>
    </row>
    <row r="2" spans="1:7">
      <c r="A2" s="433" t="s">
        <v>243</v>
      </c>
      <c r="B2" s="433"/>
      <c r="C2" s="433"/>
      <c r="D2" s="433"/>
      <c r="E2" s="433"/>
      <c r="F2" s="433"/>
      <c r="G2" s="433"/>
    </row>
    <row r="3" spans="1:7">
      <c r="A3" s="433" t="s">
        <v>307</v>
      </c>
      <c r="B3" s="433"/>
      <c r="C3" s="433"/>
      <c r="D3" s="433"/>
      <c r="E3" s="433"/>
      <c r="F3" s="433"/>
      <c r="G3" s="433"/>
    </row>
    <row r="4" spans="1:7">
      <c r="A4" s="370"/>
      <c r="B4" s="370"/>
      <c r="C4" s="370"/>
      <c r="D4" s="370" t="s">
        <v>244</v>
      </c>
      <c r="E4" s="370"/>
      <c r="F4" s="370"/>
      <c r="G4" s="370"/>
    </row>
    <row r="6" spans="1:7">
      <c r="F6" s="371">
        <f>+RESULTADOS!C7</f>
        <v>2019</v>
      </c>
      <c r="G6" s="371">
        <f>+RESULTADOS!D7</f>
        <v>2018</v>
      </c>
    </row>
    <row r="7" spans="1:7">
      <c r="A7" s="1" t="s">
        <v>245</v>
      </c>
    </row>
    <row r="8" spans="1:7">
      <c r="A8" t="s">
        <v>246</v>
      </c>
      <c r="F8" s="372">
        <v>11839442</v>
      </c>
      <c r="G8" s="372">
        <v>6342227</v>
      </c>
    </row>
    <row r="9" spans="1:7">
      <c r="A9" t="s">
        <v>247</v>
      </c>
      <c r="F9" s="372"/>
      <c r="G9" s="372"/>
    </row>
    <row r="10" spans="1:7">
      <c r="A10" t="s">
        <v>248</v>
      </c>
      <c r="F10" s="372">
        <v>121739</v>
      </c>
      <c r="G10" s="372">
        <v>114565</v>
      </c>
    </row>
    <row r="11" spans="1:7">
      <c r="A11" t="s">
        <v>249</v>
      </c>
      <c r="F11" s="372">
        <v>0</v>
      </c>
      <c r="G11" s="372">
        <v>0</v>
      </c>
    </row>
    <row r="12" spans="1:7">
      <c r="A12" t="s">
        <v>250</v>
      </c>
      <c r="F12" s="372">
        <v>0</v>
      </c>
      <c r="G12" s="372">
        <v>0</v>
      </c>
    </row>
    <row r="13" spans="1:7">
      <c r="A13" t="s">
        <v>251</v>
      </c>
      <c r="F13" s="372">
        <v>0</v>
      </c>
      <c r="G13" s="372">
        <v>0</v>
      </c>
    </row>
    <row r="14" spans="1:7">
      <c r="A14" t="s">
        <v>252</v>
      </c>
      <c r="F14" s="373"/>
      <c r="G14" s="373"/>
    </row>
    <row r="15" spans="1:7">
      <c r="C15" s="1" t="s">
        <v>253</v>
      </c>
      <c r="F15" s="374">
        <f>SUM(F8:F14)</f>
        <v>11961181</v>
      </c>
      <c r="G15" s="374">
        <f>SUM(G8:G14)</f>
        <v>6456792</v>
      </c>
    </row>
    <row r="16" spans="1:7">
      <c r="F16" s="375"/>
      <c r="G16" s="375"/>
    </row>
    <row r="17" spans="1:7">
      <c r="A17" t="s">
        <v>254</v>
      </c>
      <c r="F17" s="372">
        <v>-2406307</v>
      </c>
      <c r="G17" s="372">
        <v>4156130</v>
      </c>
    </row>
    <row r="18" spans="1:7">
      <c r="A18" t="s">
        <v>255</v>
      </c>
      <c r="F18" s="372">
        <v>58983</v>
      </c>
      <c r="G18" s="372">
        <v>34670</v>
      </c>
    </row>
    <row r="19" spans="1:7">
      <c r="A19" t="s">
        <v>256</v>
      </c>
      <c r="F19" s="372">
        <v>-274880</v>
      </c>
      <c r="G19" s="372">
        <v>281013</v>
      </c>
    </row>
    <row r="20" spans="1:7">
      <c r="A20" t="s">
        <v>257</v>
      </c>
      <c r="F20" s="372"/>
      <c r="G20" s="372"/>
    </row>
    <row r="21" spans="1:7">
      <c r="A21" t="s">
        <v>258</v>
      </c>
      <c r="F21" s="372">
        <v>-417354</v>
      </c>
      <c r="G21" s="372">
        <v>-360163</v>
      </c>
    </row>
    <row r="22" spans="1:7">
      <c r="A22" t="s">
        <v>259</v>
      </c>
      <c r="F22" s="375">
        <v>0</v>
      </c>
      <c r="G22" s="375">
        <v>0</v>
      </c>
    </row>
    <row r="23" spans="1:7">
      <c r="A23" s="1" t="s">
        <v>260</v>
      </c>
      <c r="F23" s="374">
        <f>SUM(F15:F22)</f>
        <v>8921623</v>
      </c>
      <c r="G23" s="374">
        <f>SUM(G15:G22)</f>
        <v>10568442</v>
      </c>
    </row>
    <row r="24" spans="1:7">
      <c r="F24" s="375"/>
      <c r="G24" s="375"/>
    </row>
    <row r="25" spans="1:7">
      <c r="A25" s="1" t="s">
        <v>261</v>
      </c>
      <c r="F25" s="375"/>
      <c r="G25" s="375"/>
    </row>
    <row r="26" spans="1:7">
      <c r="A26" t="s">
        <v>262</v>
      </c>
      <c r="F26" s="372">
        <v>3113742</v>
      </c>
      <c r="G26" s="372">
        <v>-10359773</v>
      </c>
    </row>
    <row r="27" spans="1:7">
      <c r="A27" t="s">
        <v>263</v>
      </c>
      <c r="F27" s="372">
        <v>577490</v>
      </c>
      <c r="G27" s="372">
        <v>-58601</v>
      </c>
    </row>
    <row r="28" spans="1:7">
      <c r="A28" t="s">
        <v>264</v>
      </c>
      <c r="F28" s="372">
        <v>-10178014</v>
      </c>
      <c r="G28" s="372">
        <v>-912046</v>
      </c>
    </row>
    <row r="29" spans="1:7">
      <c r="A29" t="s">
        <v>265</v>
      </c>
      <c r="F29" s="372">
        <v>-111323</v>
      </c>
      <c r="G29" s="372">
        <v>190869</v>
      </c>
    </row>
    <row r="30" spans="1:7">
      <c r="F30" s="377"/>
      <c r="G30" s="376"/>
    </row>
    <row r="31" spans="1:7">
      <c r="A31" s="1" t="s">
        <v>266</v>
      </c>
      <c r="F31" s="378">
        <f>SUM(F26:F30)</f>
        <v>-6598105</v>
      </c>
      <c r="G31" s="396">
        <f>SUM(G26:G30)</f>
        <v>-11139551</v>
      </c>
    </row>
    <row r="33" spans="1:7">
      <c r="A33" s="1" t="s">
        <v>267</v>
      </c>
    </row>
    <row r="34" spans="1:7">
      <c r="A34" t="s">
        <v>268</v>
      </c>
      <c r="F34" s="373">
        <v>6274319</v>
      </c>
      <c r="G34" s="373">
        <v>2797167</v>
      </c>
    </row>
    <row r="35" spans="1:7">
      <c r="F35" s="375"/>
      <c r="G35" s="375"/>
    </row>
    <row r="36" spans="1:7">
      <c r="A36" s="1" t="s">
        <v>269</v>
      </c>
      <c r="F36" s="374">
        <f>SUM(F34:F35)</f>
        <v>6274319</v>
      </c>
      <c r="G36" s="374">
        <f>SUM(G34:G35)</f>
        <v>2797167</v>
      </c>
    </row>
    <row r="37" spans="1:7">
      <c r="F37" s="375"/>
      <c r="G37" s="375"/>
    </row>
    <row r="38" spans="1:7">
      <c r="A38" s="1" t="s">
        <v>270</v>
      </c>
      <c r="F38" s="376">
        <v>5677251</v>
      </c>
      <c r="G38" s="376">
        <v>2027914</v>
      </c>
    </row>
    <row r="39" spans="1:7">
      <c r="A39" s="1" t="s">
        <v>271</v>
      </c>
      <c r="F39" s="373">
        <f>+G41</f>
        <v>5001904</v>
      </c>
      <c r="G39" s="373">
        <v>2973990</v>
      </c>
    </row>
    <row r="40" spans="1:7">
      <c r="F40" s="375"/>
      <c r="G40" s="375"/>
    </row>
    <row r="41" spans="1:7">
      <c r="A41" s="1" t="s">
        <v>272</v>
      </c>
      <c r="F41" s="374">
        <f>SUM(F38:F40)</f>
        <v>10679155</v>
      </c>
      <c r="G41" s="374">
        <f>SUM(G38:G40)</f>
        <v>5001904</v>
      </c>
    </row>
    <row r="47" spans="1:7">
      <c r="A47" s="295"/>
      <c r="B47" s="357" t="s">
        <v>180</v>
      </c>
      <c r="C47" s="295"/>
      <c r="D47" s="295"/>
      <c r="E47" s="432"/>
      <c r="F47" s="357" t="s">
        <v>239</v>
      </c>
      <c r="G47" s="295"/>
    </row>
    <row r="48" spans="1:7">
      <c r="A48" s="295"/>
      <c r="B48" s="357" t="s">
        <v>181</v>
      </c>
      <c r="C48" s="295"/>
      <c r="D48" s="295"/>
      <c r="E48" s="432"/>
      <c r="F48" s="357" t="s">
        <v>240</v>
      </c>
      <c r="G48" s="295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00EE0-E2E4-49E9-8CF8-E59DE320B4A5}">
  <dimension ref="A1:H35"/>
  <sheetViews>
    <sheetView showGridLines="0" topLeftCell="A8" workbookViewId="0">
      <selection activeCell="C44" sqref="C44"/>
    </sheetView>
  </sheetViews>
  <sheetFormatPr baseColWidth="10" defaultRowHeight="13"/>
  <cols>
    <col min="1" max="1" width="33.6640625" bestFit="1" customWidth="1"/>
    <col min="2" max="2" width="13.6640625" bestFit="1" customWidth="1"/>
    <col min="3" max="3" width="13.33203125" bestFit="1" customWidth="1"/>
    <col min="8" max="8" width="13.6640625" bestFit="1" customWidth="1"/>
  </cols>
  <sheetData>
    <row r="1" spans="1:8">
      <c r="A1" s="434" t="s">
        <v>241</v>
      </c>
      <c r="B1" s="434"/>
      <c r="C1" s="434"/>
      <c r="D1" s="434"/>
      <c r="E1" s="434"/>
      <c r="F1" s="434"/>
      <c r="G1" s="434"/>
      <c r="H1" s="434"/>
    </row>
    <row r="2" spans="1:8">
      <c r="A2" s="434" t="s">
        <v>242</v>
      </c>
      <c r="B2" s="434"/>
      <c r="C2" s="434"/>
      <c r="D2" s="434"/>
      <c r="E2" s="434"/>
      <c r="F2" s="434"/>
      <c r="G2" s="434"/>
      <c r="H2" s="434"/>
    </row>
    <row r="3" spans="1:8">
      <c r="A3" s="434" t="s">
        <v>273</v>
      </c>
      <c r="B3" s="434"/>
      <c r="C3" s="434"/>
      <c r="D3" s="434"/>
      <c r="E3" s="434"/>
      <c r="F3" s="434"/>
      <c r="G3" s="434"/>
      <c r="H3" s="434"/>
    </row>
    <row r="4" spans="1:8">
      <c r="A4" s="434" t="str">
        <f>+'FLUJO EFECTIVO'!A3:G3</f>
        <v>POR LOS AÑOS TEMINADOS EL 31 DE DICIEMBRE DE 2019 Y 2018</v>
      </c>
      <c r="B4" s="434"/>
      <c r="C4" s="434"/>
      <c r="D4" s="434"/>
      <c r="E4" s="434"/>
      <c r="F4" s="434"/>
      <c r="G4" s="434"/>
      <c r="H4" s="434"/>
    </row>
    <row r="5" spans="1:8">
      <c r="A5" s="379"/>
      <c r="B5" s="379"/>
      <c r="C5" s="379"/>
      <c r="D5" s="379" t="s">
        <v>244</v>
      </c>
      <c r="E5" s="379"/>
      <c r="F5" s="379"/>
      <c r="G5" s="379"/>
      <c r="H5" s="379"/>
    </row>
    <row r="6" spans="1:8">
      <c r="A6" s="380"/>
      <c r="B6" s="380"/>
      <c r="C6" s="380"/>
      <c r="D6" s="380"/>
      <c r="E6" s="380"/>
      <c r="F6" s="380"/>
      <c r="G6" s="380"/>
      <c r="H6" s="380"/>
    </row>
    <row r="7" spans="1:8">
      <c r="A7" s="380"/>
      <c r="B7" s="380"/>
      <c r="C7" s="380"/>
      <c r="D7" s="380"/>
      <c r="E7" s="380"/>
      <c r="F7" s="380"/>
      <c r="G7" s="380"/>
      <c r="H7" s="380"/>
    </row>
    <row r="8" spans="1:8">
      <c r="A8" s="380"/>
      <c r="B8" s="381"/>
      <c r="C8" s="381" t="s">
        <v>274</v>
      </c>
      <c r="D8" s="381" t="s">
        <v>275</v>
      </c>
      <c r="E8" s="381" t="s">
        <v>275</v>
      </c>
      <c r="F8" s="381" t="s">
        <v>276</v>
      </c>
      <c r="G8" s="381" t="s">
        <v>277</v>
      </c>
      <c r="H8" s="381"/>
    </row>
    <row r="9" spans="1:8">
      <c r="A9" s="380"/>
      <c r="B9" s="381" t="s">
        <v>278</v>
      </c>
      <c r="C9" s="381" t="s">
        <v>279</v>
      </c>
      <c r="D9" s="381" t="s">
        <v>280</v>
      </c>
      <c r="E9" s="381" t="s">
        <v>281</v>
      </c>
      <c r="F9" s="381" t="s">
        <v>282</v>
      </c>
      <c r="G9" s="381" t="s">
        <v>283</v>
      </c>
      <c r="H9" s="381" t="s">
        <v>284</v>
      </c>
    </row>
    <row r="10" spans="1:8">
      <c r="A10" s="380"/>
      <c r="B10" s="380"/>
      <c r="C10" s="380"/>
      <c r="D10" s="380"/>
      <c r="E10" s="380"/>
      <c r="F10" s="380"/>
      <c r="G10" s="380"/>
      <c r="H10" s="380"/>
    </row>
    <row r="11" spans="1:8">
      <c r="A11" s="382" t="s">
        <v>290</v>
      </c>
      <c r="B11" s="383">
        <v>115936577</v>
      </c>
      <c r="C11" s="383">
        <v>-2496429</v>
      </c>
      <c r="D11" s="383">
        <v>90282</v>
      </c>
      <c r="E11" s="383">
        <v>55993</v>
      </c>
      <c r="F11" s="383">
        <v>1251912</v>
      </c>
      <c r="G11" s="383">
        <v>70242</v>
      </c>
      <c r="H11" s="383">
        <f>SUM(B11:G11)</f>
        <v>114908577</v>
      </c>
    </row>
    <row r="12" spans="1:8">
      <c r="A12" s="380"/>
      <c r="B12" s="384"/>
      <c r="C12" s="384"/>
      <c r="D12" s="384"/>
      <c r="E12" s="384"/>
      <c r="F12" s="384"/>
      <c r="G12" s="384"/>
      <c r="H12" s="384"/>
    </row>
    <row r="13" spans="1:8">
      <c r="A13" s="380" t="s">
        <v>285</v>
      </c>
      <c r="B13" s="385">
        <v>2780167</v>
      </c>
      <c r="C13" s="385"/>
      <c r="D13" s="385"/>
      <c r="E13" s="385"/>
      <c r="F13" s="385"/>
      <c r="G13" s="384"/>
      <c r="H13" s="392">
        <f>SUM(B13:G13)</f>
        <v>2780167</v>
      </c>
    </row>
    <row r="14" spans="1:8">
      <c r="A14" s="380" t="s">
        <v>286</v>
      </c>
      <c r="B14" s="385">
        <v>17000</v>
      </c>
      <c r="C14" s="385"/>
      <c r="D14" s="385"/>
      <c r="E14" s="385"/>
      <c r="F14" s="385"/>
      <c r="G14" s="384"/>
      <c r="H14" s="392">
        <f>SUM(B14:G14)</f>
        <v>17000</v>
      </c>
    </row>
    <row r="15" spans="1:8">
      <c r="A15" s="380" t="s">
        <v>287</v>
      </c>
      <c r="B15" s="385"/>
      <c r="C15" s="386"/>
      <c r="D15" s="385"/>
      <c r="E15" s="385"/>
      <c r="F15" s="385"/>
      <c r="G15" s="384"/>
      <c r="H15" s="392">
        <f>SUM(B15:G15)</f>
        <v>0</v>
      </c>
    </row>
    <row r="16" spans="1:8">
      <c r="A16" s="380" t="s">
        <v>288</v>
      </c>
      <c r="B16" s="385"/>
      <c r="C16" s="386">
        <v>-119520</v>
      </c>
      <c r="D16" s="387">
        <v>20635</v>
      </c>
      <c r="E16" s="385"/>
      <c r="F16" s="386"/>
      <c r="G16" s="386"/>
      <c r="H16" s="392">
        <f>SUM(B16:G16)</f>
        <v>-98885</v>
      </c>
    </row>
    <row r="17" spans="1:8">
      <c r="A17" s="380" t="s">
        <v>289</v>
      </c>
      <c r="B17" s="388"/>
      <c r="C17" s="389">
        <v>6342227</v>
      </c>
      <c r="D17" s="388"/>
      <c r="E17" s="388"/>
      <c r="F17" s="388"/>
      <c r="G17" s="389"/>
      <c r="H17" s="393">
        <f>SUM(B17:G17)</f>
        <v>6342227</v>
      </c>
    </row>
    <row r="18" spans="1:8">
      <c r="A18" s="380"/>
      <c r="B18" s="390"/>
      <c r="C18" s="390"/>
      <c r="D18" s="390"/>
      <c r="E18" s="390"/>
      <c r="F18" s="390"/>
      <c r="G18" s="390"/>
      <c r="H18" s="383"/>
    </row>
    <row r="19" spans="1:8" ht="14" thickBot="1">
      <c r="A19" s="382" t="s">
        <v>292</v>
      </c>
      <c r="B19" s="391">
        <f t="shared" ref="B19:H19" si="0">SUM(B11:B17)</f>
        <v>118733744</v>
      </c>
      <c r="C19" s="391">
        <f t="shared" si="0"/>
        <v>3726278</v>
      </c>
      <c r="D19" s="391">
        <f t="shared" si="0"/>
        <v>110917</v>
      </c>
      <c r="E19" s="391">
        <f t="shared" si="0"/>
        <v>55993</v>
      </c>
      <c r="F19" s="391">
        <f t="shared" si="0"/>
        <v>1251912</v>
      </c>
      <c r="G19" s="391">
        <f t="shared" si="0"/>
        <v>70242</v>
      </c>
      <c r="H19" s="391">
        <f t="shared" si="0"/>
        <v>123949086</v>
      </c>
    </row>
    <row r="20" spans="1:8" ht="14" thickTop="1">
      <c r="A20" s="380"/>
      <c r="B20" s="384"/>
      <c r="C20" s="384"/>
      <c r="D20" s="384"/>
      <c r="E20" s="384"/>
      <c r="F20" s="384"/>
      <c r="G20" s="384"/>
      <c r="H20" s="383"/>
    </row>
    <row r="21" spans="1:8">
      <c r="A21" s="380"/>
      <c r="B21" s="384"/>
      <c r="C21" s="384"/>
      <c r="D21" s="384"/>
      <c r="E21" s="384"/>
      <c r="F21" s="384"/>
      <c r="G21" s="384"/>
      <c r="H21" s="383"/>
    </row>
    <row r="22" spans="1:8">
      <c r="A22" s="380" t="s">
        <v>285</v>
      </c>
      <c r="B22" s="387">
        <v>3460152</v>
      </c>
      <c r="C22" s="387"/>
      <c r="D22" s="387"/>
      <c r="E22" s="387"/>
      <c r="F22" s="387"/>
      <c r="G22" s="387"/>
      <c r="H22" s="392">
        <f>SUM(B22:G22)</f>
        <v>3460152</v>
      </c>
    </row>
    <row r="23" spans="1:8">
      <c r="A23" s="380" t="s">
        <v>286</v>
      </c>
      <c r="B23" s="387">
        <v>17000</v>
      </c>
      <c r="C23" s="387"/>
      <c r="D23" s="387"/>
      <c r="E23" s="387"/>
      <c r="F23" s="387"/>
      <c r="G23" s="387"/>
      <c r="H23" s="392">
        <f>SUM(B23:G23)</f>
        <v>17000</v>
      </c>
    </row>
    <row r="24" spans="1:8">
      <c r="A24" s="380" t="s">
        <v>291</v>
      </c>
      <c r="B24" s="387"/>
      <c r="C24" s="387">
        <v>-42439</v>
      </c>
      <c r="D24" s="387">
        <v>42439</v>
      </c>
      <c r="E24" s="387"/>
      <c r="F24" s="387"/>
      <c r="G24" s="387"/>
      <c r="H24" s="392">
        <f>SUM(B24:G24)</f>
        <v>0</v>
      </c>
    </row>
    <row r="25" spans="1:8">
      <c r="A25" s="380" t="s">
        <v>289</v>
      </c>
      <c r="B25" s="389"/>
      <c r="C25" s="389">
        <f>+RESULTADOS!C32</f>
        <v>11513491</v>
      </c>
      <c r="D25" s="389"/>
      <c r="E25" s="389"/>
      <c r="F25" s="389"/>
      <c r="G25" s="389"/>
      <c r="H25" s="393">
        <f>SUM(B25:G25)</f>
        <v>11513491</v>
      </c>
    </row>
    <row r="26" spans="1:8">
      <c r="A26" s="380"/>
      <c r="B26" s="390"/>
      <c r="C26" s="390"/>
      <c r="D26" s="390"/>
      <c r="E26" s="390"/>
      <c r="F26" s="390"/>
      <c r="G26" s="390"/>
      <c r="H26" s="384"/>
    </row>
    <row r="27" spans="1:8" ht="14" thickBot="1">
      <c r="A27" s="382" t="s">
        <v>305</v>
      </c>
      <c r="B27" s="391">
        <f t="shared" ref="B27:H27" si="1">SUM(B19:B25)</f>
        <v>122210896</v>
      </c>
      <c r="C27" s="391">
        <f t="shared" si="1"/>
        <v>15197330</v>
      </c>
      <c r="D27" s="391">
        <f t="shared" si="1"/>
        <v>153356</v>
      </c>
      <c r="E27" s="391">
        <f t="shared" si="1"/>
        <v>55993</v>
      </c>
      <c r="F27" s="391">
        <f t="shared" si="1"/>
        <v>1251912</v>
      </c>
      <c r="G27" s="391">
        <f t="shared" si="1"/>
        <v>70242</v>
      </c>
      <c r="H27" s="391">
        <f t="shared" si="1"/>
        <v>138939729</v>
      </c>
    </row>
    <row r="28" spans="1:8" ht="14" thickTop="1">
      <c r="A28" s="380"/>
      <c r="B28" s="380"/>
      <c r="C28" s="380"/>
      <c r="D28" s="380"/>
      <c r="E28" s="380"/>
      <c r="F28" s="380"/>
      <c r="G28" s="380"/>
      <c r="H28" s="380"/>
    </row>
    <row r="34" spans="1:7">
      <c r="A34" s="295"/>
      <c r="B34" s="357" t="s">
        <v>180</v>
      </c>
      <c r="C34" s="295"/>
      <c r="D34" s="295"/>
      <c r="E34" s="432"/>
      <c r="F34" s="357" t="s">
        <v>239</v>
      </c>
      <c r="G34" s="295"/>
    </row>
    <row r="35" spans="1:7">
      <c r="A35" s="295"/>
      <c r="B35" s="357" t="s">
        <v>181</v>
      </c>
      <c r="C35" s="295"/>
      <c r="D35" s="295"/>
      <c r="E35" s="432"/>
      <c r="F35" s="357" t="s">
        <v>240</v>
      </c>
      <c r="G35" s="295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1"/>
  <sheetViews>
    <sheetView zoomScale="75" workbookViewId="0">
      <selection activeCell="D20" sqref="D20"/>
    </sheetView>
  </sheetViews>
  <sheetFormatPr baseColWidth="10" defaultColWidth="11.5" defaultRowHeight="16"/>
  <cols>
    <col min="1" max="1" width="45.33203125" style="297" customWidth="1"/>
    <col min="2" max="4" width="18.33203125" style="310" customWidth="1"/>
    <col min="5" max="5" width="16" style="302" bestFit="1" customWidth="1"/>
    <col min="6" max="16384" width="11.5" style="297"/>
  </cols>
  <sheetData>
    <row r="1" spans="1:5" ht="20.25" customHeight="1">
      <c r="A1" s="435" t="s">
        <v>207</v>
      </c>
      <c r="B1" s="435"/>
      <c r="C1" s="435"/>
      <c r="D1" s="435"/>
      <c r="E1" s="435"/>
    </row>
    <row r="2" spans="1:5" ht="20.25" customHeight="1">
      <c r="A2" s="298"/>
      <c r="B2" s="299" t="s">
        <v>3</v>
      </c>
      <c r="C2" s="298"/>
      <c r="D2" s="298"/>
      <c r="E2" s="298"/>
    </row>
    <row r="3" spans="1:5" ht="20.25" customHeight="1">
      <c r="A3" s="300"/>
      <c r="B3" s="301"/>
      <c r="C3" s="301"/>
      <c r="D3" s="301"/>
    </row>
    <row r="4" spans="1:5" s="305" customFormat="1" ht="20.25" customHeight="1">
      <c r="A4" s="300"/>
      <c r="B4" s="301"/>
      <c r="C4" s="301"/>
      <c r="D4" s="303" t="s">
        <v>4</v>
      </c>
      <c r="E4" s="304"/>
    </row>
    <row r="5" spans="1:5" ht="23.25" customHeight="1">
      <c r="A5" s="306"/>
      <c r="B5" s="307">
        <f>+SITUACIÓN!C7</f>
        <v>2019</v>
      </c>
      <c r="C5" s="307">
        <f>+SITUACIÓN!D7</f>
        <v>2018</v>
      </c>
      <c r="D5" s="308" t="s">
        <v>6</v>
      </c>
      <c r="E5" s="309" t="s">
        <v>7</v>
      </c>
    </row>
    <row r="6" spans="1:5" ht="23.25" customHeight="1"/>
    <row r="7" spans="1:5" ht="23.25" customHeight="1">
      <c r="A7" s="311" t="s">
        <v>208</v>
      </c>
      <c r="B7" s="312"/>
      <c r="C7" s="312"/>
      <c r="D7" s="312"/>
      <c r="E7" s="313"/>
    </row>
    <row r="8" spans="1:5" ht="23.25" customHeight="1">
      <c r="A8" s="311"/>
      <c r="B8" s="312"/>
      <c r="C8" s="312"/>
      <c r="D8" s="312"/>
      <c r="E8" s="313"/>
    </row>
    <row r="9" spans="1:5" s="311" customFormat="1" ht="23.25" customHeight="1">
      <c r="A9" s="297" t="s">
        <v>209</v>
      </c>
      <c r="B9" s="314">
        <v>40323</v>
      </c>
      <c r="C9" s="314">
        <v>49219</v>
      </c>
      <c r="D9" s="315">
        <f>+B9-C9</f>
        <v>-8896</v>
      </c>
      <c r="E9" s="365">
        <f>+D9/C9</f>
        <v>-0.18074320892338325</v>
      </c>
    </row>
    <row r="10" spans="1:5" s="311" customFormat="1" ht="23.25" customHeight="1">
      <c r="A10" s="297" t="s">
        <v>210</v>
      </c>
      <c r="B10" s="314">
        <v>30674</v>
      </c>
      <c r="C10" s="314">
        <v>41086</v>
      </c>
      <c r="D10" s="315">
        <f>+B10-C10</f>
        <v>-10412</v>
      </c>
      <c r="E10" s="365">
        <f>+D10/C10</f>
        <v>-0.25341965633062358</v>
      </c>
    </row>
    <row r="11" spans="1:5" s="311" customFormat="1" ht="23.25" customHeight="1">
      <c r="A11" s="297" t="s">
        <v>295</v>
      </c>
      <c r="B11" s="314">
        <v>40506</v>
      </c>
      <c r="C11" s="314">
        <v>0</v>
      </c>
      <c r="D11" s="315">
        <f>+B11-C11</f>
        <v>40506</v>
      </c>
      <c r="E11" s="316">
        <v>1</v>
      </c>
    </row>
    <row r="12" spans="1:5" s="311" customFormat="1" ht="23.25" customHeight="1">
      <c r="A12" s="297" t="s">
        <v>211</v>
      </c>
      <c r="B12" s="314">
        <v>39353</v>
      </c>
      <c r="C12" s="314">
        <v>66565</v>
      </c>
      <c r="D12" s="315">
        <f>+B12-C12</f>
        <v>-27212</v>
      </c>
      <c r="E12" s="327">
        <f>+D12/C12</f>
        <v>-0.4088034252234658</v>
      </c>
    </row>
    <row r="13" spans="1:5" s="311" customFormat="1" ht="23.25" customHeight="1" thickBot="1">
      <c r="A13" s="297" t="s">
        <v>296</v>
      </c>
      <c r="B13" s="317">
        <v>509</v>
      </c>
      <c r="C13" s="317">
        <v>0</v>
      </c>
      <c r="D13" s="318">
        <f>+B13-C13</f>
        <v>509</v>
      </c>
      <c r="E13" s="319">
        <v>1</v>
      </c>
    </row>
    <row r="14" spans="1:5" s="311" customFormat="1" ht="23.25" customHeight="1" thickBot="1">
      <c r="A14" s="320" t="s">
        <v>212</v>
      </c>
      <c r="B14" s="321">
        <f>SUM(B9:B13)</f>
        <v>151365</v>
      </c>
      <c r="C14" s="322">
        <f>SUM(C9:C13)</f>
        <v>156870</v>
      </c>
      <c r="D14" s="322">
        <f>SUM(D9:D13)</f>
        <v>-5505</v>
      </c>
      <c r="E14" s="398">
        <f>+D14/C14</f>
        <v>-3.5092751960221838E-2</v>
      </c>
    </row>
    <row r="15" spans="1:5" s="311" customFormat="1" ht="23.25" customHeight="1" thickTop="1">
      <c r="A15" s="323"/>
      <c r="B15" s="310"/>
      <c r="C15" s="310"/>
      <c r="D15" s="310"/>
      <c r="E15" s="302"/>
    </row>
    <row r="16" spans="1:5" s="311" customFormat="1" ht="23.25" customHeight="1">
      <c r="A16" s="297"/>
      <c r="B16" s="324"/>
      <c r="C16" s="324"/>
      <c r="D16" s="325"/>
      <c r="E16" s="326"/>
    </row>
    <row r="17" spans="1:5" s="311" customFormat="1" ht="23.25" customHeight="1">
      <c r="A17" s="297"/>
      <c r="B17" s="324"/>
      <c r="C17" s="324"/>
      <c r="D17" s="325"/>
      <c r="E17" s="326"/>
    </row>
    <row r="18" spans="1:5" s="311" customFormat="1" ht="23.25" customHeight="1">
      <c r="A18" s="297"/>
      <c r="B18" s="324"/>
      <c r="C18" s="324"/>
      <c r="D18" s="325"/>
      <c r="E18" s="327"/>
    </row>
    <row r="19" spans="1:5" s="311" customFormat="1" ht="23.25" customHeight="1">
      <c r="B19" s="328"/>
      <c r="C19" s="328"/>
      <c r="D19" s="310"/>
      <c r="E19" s="326"/>
    </row>
    <row r="20" spans="1:5" s="311" customFormat="1" ht="23.25" customHeight="1">
      <c r="A20" s="297"/>
      <c r="B20" s="324"/>
      <c r="C20" s="324"/>
      <c r="D20" s="329"/>
      <c r="E20" s="330"/>
    </row>
    <row r="21" spans="1:5" s="311" customFormat="1" ht="23.25" customHeight="1">
      <c r="A21" s="297"/>
      <c r="B21" s="324"/>
      <c r="C21" s="324"/>
      <c r="D21" s="325"/>
      <c r="E21" s="327"/>
    </row>
    <row r="22" spans="1:5" s="311" customFormat="1" ht="23.25" customHeight="1">
      <c r="A22" s="297"/>
      <c r="B22" s="324"/>
      <c r="C22" s="324"/>
      <c r="D22" s="325"/>
      <c r="E22" s="326"/>
    </row>
    <row r="23" spans="1:5" s="311" customFormat="1" ht="23.25" customHeight="1">
      <c r="A23" s="297"/>
      <c r="B23" s="324"/>
      <c r="C23" s="324"/>
      <c r="D23" s="325"/>
      <c r="E23" s="326"/>
    </row>
    <row r="24" spans="1:5" s="311" customFormat="1" ht="23.25" customHeight="1">
      <c r="A24" s="297"/>
      <c r="B24" s="324"/>
      <c r="C24" s="324"/>
      <c r="D24" s="325"/>
      <c r="E24" s="326"/>
    </row>
    <row r="25" spans="1:5" s="311" customFormat="1" ht="23.25" customHeight="1">
      <c r="A25" s="297"/>
      <c r="B25" s="324"/>
      <c r="C25" s="324"/>
      <c r="D25" s="325"/>
      <c r="E25" s="327"/>
    </row>
    <row r="26" spans="1:5" s="311" customFormat="1" ht="23.25" customHeight="1">
      <c r="A26" s="297"/>
      <c r="B26" s="324"/>
      <c r="C26" s="324"/>
      <c r="D26" s="325"/>
      <c r="E26" s="327"/>
    </row>
    <row r="27" spans="1:5" ht="23.25" customHeight="1">
      <c r="A27" s="320"/>
      <c r="B27" s="343"/>
      <c r="C27" s="343"/>
      <c r="D27" s="343"/>
      <c r="E27" s="344"/>
    </row>
    <row r="28" spans="1:5" s="331" customFormat="1" ht="23.25" customHeight="1">
      <c r="A28" s="320"/>
      <c r="B28" s="343"/>
      <c r="C28" s="343"/>
      <c r="D28" s="343"/>
      <c r="E28" s="344"/>
    </row>
    <row r="29" spans="1:5" s="331" customFormat="1" ht="23.25" customHeight="1">
      <c r="A29" s="320"/>
      <c r="B29" s="343"/>
      <c r="C29" s="343"/>
      <c r="D29" s="343"/>
      <c r="E29" s="344"/>
    </row>
    <row r="30" spans="1:5" s="323" customFormat="1" ht="25.5" customHeight="1">
      <c r="B30" s="332"/>
      <c r="C30" s="332"/>
      <c r="D30" s="332"/>
      <c r="E30" s="333"/>
    </row>
    <row r="31" spans="1:5" s="323" customFormat="1">
      <c r="A31" s="334"/>
      <c r="B31" s="332"/>
      <c r="C31" s="332"/>
      <c r="D31" s="332"/>
      <c r="E31" s="333"/>
    </row>
  </sheetData>
  <mergeCells count="1">
    <mergeCell ref="A1:E1"/>
  </mergeCells>
  <pageMargins left="0.75" right="0.75" top="0.57999999999999996" bottom="1" header="0.76" footer="0.511811024"/>
  <pageSetup scale="78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29"/>
  <sheetViews>
    <sheetView zoomScale="75" workbookViewId="0">
      <selection activeCell="E13" sqref="E13"/>
    </sheetView>
  </sheetViews>
  <sheetFormatPr baseColWidth="10" defaultColWidth="11.5" defaultRowHeight="16"/>
  <cols>
    <col min="1" max="1" width="45.33203125" style="297" customWidth="1"/>
    <col min="2" max="4" width="18.33203125" style="310" customWidth="1"/>
    <col min="5" max="5" width="16" style="302" bestFit="1" customWidth="1"/>
    <col min="6" max="16384" width="11.5" style="297"/>
  </cols>
  <sheetData>
    <row r="1" spans="1:5" ht="20.25" customHeight="1">
      <c r="A1" s="435" t="s">
        <v>213</v>
      </c>
      <c r="B1" s="435"/>
      <c r="C1" s="435"/>
      <c r="D1" s="435"/>
      <c r="E1" s="435"/>
    </row>
    <row r="2" spans="1:5" ht="20.25" customHeight="1">
      <c r="A2" s="359"/>
      <c r="B2" s="299" t="s">
        <v>3</v>
      </c>
      <c r="C2" s="359"/>
      <c r="D2" s="359"/>
      <c r="E2" s="359"/>
    </row>
    <row r="3" spans="1:5" ht="20.25" customHeight="1">
      <c r="A3" s="300"/>
      <c r="B3" s="301"/>
      <c r="C3" s="301"/>
      <c r="D3" s="301"/>
    </row>
    <row r="4" spans="1:5" s="305" customFormat="1" ht="20.25" customHeight="1">
      <c r="A4" s="300"/>
      <c r="B4" s="301"/>
      <c r="C4" s="301"/>
      <c r="D4" s="303" t="s">
        <v>4</v>
      </c>
      <c r="E4" s="304"/>
    </row>
    <row r="5" spans="1:5" ht="23.25" customHeight="1">
      <c r="A5" s="306"/>
      <c r="B5" s="361">
        <f>+SITUACIÓN!C7</f>
        <v>2019</v>
      </c>
      <c r="C5" s="362">
        <f>+SITUACIÓN!D7</f>
        <v>2018</v>
      </c>
      <c r="D5" s="308" t="s">
        <v>6</v>
      </c>
      <c r="E5" s="309" t="s">
        <v>7</v>
      </c>
    </row>
    <row r="6" spans="1:5" ht="23.25" customHeight="1"/>
    <row r="7" spans="1:5" ht="23.25" customHeight="1">
      <c r="A7" s="311" t="s">
        <v>214</v>
      </c>
      <c r="B7" s="312"/>
      <c r="C7" s="312"/>
      <c r="D7" s="312"/>
      <c r="E7" s="313"/>
    </row>
    <row r="8" spans="1:5" ht="23.25" customHeight="1">
      <c r="A8" s="311"/>
      <c r="B8" s="312"/>
      <c r="C8" s="312"/>
      <c r="D8" s="312"/>
      <c r="E8" s="313"/>
    </row>
    <row r="9" spans="1:5" s="311" customFormat="1" ht="23.25" customHeight="1">
      <c r="A9" s="297" t="s">
        <v>215</v>
      </c>
      <c r="B9" s="335">
        <v>2068</v>
      </c>
      <c r="C9" s="335">
        <v>3110</v>
      </c>
      <c r="D9" s="315">
        <f t="shared" ref="D9:D18" si="0">+B9-C9</f>
        <v>-1042</v>
      </c>
      <c r="E9" s="336">
        <f t="shared" ref="E9:E19" si="1">+D9/C9</f>
        <v>-0.33504823151125401</v>
      </c>
    </row>
    <row r="10" spans="1:5" s="311" customFormat="1" ht="23.25" customHeight="1">
      <c r="A10" s="297" t="s">
        <v>216</v>
      </c>
      <c r="B10" s="335">
        <v>342048</v>
      </c>
      <c r="C10" s="335">
        <v>342925</v>
      </c>
      <c r="D10" s="315">
        <f t="shared" si="0"/>
        <v>-877</v>
      </c>
      <c r="E10" s="336">
        <f t="shared" si="1"/>
        <v>-2.5574105125027338E-3</v>
      </c>
    </row>
    <row r="11" spans="1:5" s="311" customFormat="1" ht="23.25" customHeight="1">
      <c r="A11" s="297" t="s">
        <v>217</v>
      </c>
      <c r="B11" s="335">
        <v>445749</v>
      </c>
      <c r="C11" s="335">
        <v>356415</v>
      </c>
      <c r="D11" s="315">
        <f t="shared" si="0"/>
        <v>89334</v>
      </c>
      <c r="E11" s="337">
        <f t="shared" si="1"/>
        <v>0.2506460165817937</v>
      </c>
    </row>
    <row r="12" spans="1:5" s="311" customFormat="1" ht="23.25" customHeight="1">
      <c r="A12" s="297" t="s">
        <v>218</v>
      </c>
      <c r="B12" s="335">
        <v>57562</v>
      </c>
      <c r="C12" s="335">
        <v>64103</v>
      </c>
      <c r="D12" s="315">
        <f t="shared" si="0"/>
        <v>-6541</v>
      </c>
      <c r="E12" s="336">
        <f t="shared" si="1"/>
        <v>-0.10203890613543828</v>
      </c>
    </row>
    <row r="13" spans="1:5" s="311" customFormat="1" ht="23.25" customHeight="1">
      <c r="A13" s="297" t="s">
        <v>219</v>
      </c>
      <c r="B13" s="335">
        <v>168032</v>
      </c>
      <c r="C13" s="335">
        <v>168427</v>
      </c>
      <c r="D13" s="315">
        <f t="shared" si="0"/>
        <v>-395</v>
      </c>
      <c r="E13" s="336">
        <f t="shared" si="1"/>
        <v>-2.3452296840767812E-3</v>
      </c>
    </row>
    <row r="14" spans="1:5" s="311" customFormat="1" ht="23.25" customHeight="1">
      <c r="A14" s="297" t="s">
        <v>220</v>
      </c>
      <c r="B14" s="335">
        <v>428525</v>
      </c>
      <c r="C14" s="335">
        <v>375215</v>
      </c>
      <c r="D14" s="315">
        <f t="shared" si="0"/>
        <v>53310</v>
      </c>
      <c r="E14" s="337">
        <f t="shared" si="1"/>
        <v>0.14207854163612862</v>
      </c>
    </row>
    <row r="15" spans="1:5" s="311" customFormat="1" ht="23.25" customHeight="1">
      <c r="A15" s="297" t="s">
        <v>221</v>
      </c>
      <c r="B15" s="335">
        <v>179883</v>
      </c>
      <c r="C15" s="335">
        <v>272375</v>
      </c>
      <c r="D15" s="315">
        <f t="shared" si="0"/>
        <v>-92492</v>
      </c>
      <c r="E15" s="336">
        <f t="shared" si="1"/>
        <v>-0.33957595227168424</v>
      </c>
    </row>
    <row r="16" spans="1:5" s="311" customFormat="1" ht="23.25" customHeight="1">
      <c r="A16" s="297" t="s">
        <v>222</v>
      </c>
      <c r="B16" s="335">
        <v>378117</v>
      </c>
      <c r="C16" s="335">
        <v>383980</v>
      </c>
      <c r="D16" s="315">
        <f t="shared" si="0"/>
        <v>-5863</v>
      </c>
      <c r="E16" s="336">
        <f t="shared" si="1"/>
        <v>-1.5269024428355643E-2</v>
      </c>
    </row>
    <row r="17" spans="1:5" s="311" customFormat="1" ht="23.25" customHeight="1">
      <c r="A17" s="297" t="s">
        <v>223</v>
      </c>
      <c r="B17" s="335">
        <v>1331030</v>
      </c>
      <c r="C17" s="335">
        <v>1079848</v>
      </c>
      <c r="D17" s="315">
        <f t="shared" si="0"/>
        <v>251182</v>
      </c>
      <c r="E17" s="337">
        <f t="shared" si="1"/>
        <v>0.2326086634415214</v>
      </c>
    </row>
    <row r="18" spans="1:5" s="311" customFormat="1" ht="23.25" customHeight="1" thickBot="1">
      <c r="A18" s="297" t="s">
        <v>224</v>
      </c>
      <c r="B18" s="338">
        <v>420736</v>
      </c>
      <c r="C18" s="338">
        <v>420151</v>
      </c>
      <c r="D18" s="318">
        <f t="shared" si="0"/>
        <v>585</v>
      </c>
      <c r="E18" s="339">
        <f t="shared" si="1"/>
        <v>1.3923565575233666E-3</v>
      </c>
    </row>
    <row r="19" spans="1:5" s="311" customFormat="1" ht="23.25" customHeight="1" thickBot="1">
      <c r="A19" s="340" t="s">
        <v>225</v>
      </c>
      <c r="B19" s="341">
        <f>SUM(B9:B18)</f>
        <v>3753750</v>
      </c>
      <c r="C19" s="341">
        <f>SUM(C9:C18)</f>
        <v>3466549</v>
      </c>
      <c r="D19" s="341">
        <f>SUM(D9:D18)</f>
        <v>287201</v>
      </c>
      <c r="E19" s="399">
        <f t="shared" si="1"/>
        <v>8.2849254402577316E-2</v>
      </c>
    </row>
    <row r="20" spans="1:5" s="311" customFormat="1" ht="23.25" customHeight="1">
      <c r="A20" s="297"/>
      <c r="B20" s="324"/>
      <c r="C20" s="324"/>
      <c r="D20" s="325"/>
      <c r="E20" s="326"/>
    </row>
    <row r="21" spans="1:5" s="311" customFormat="1" ht="23.25" customHeight="1">
      <c r="A21" s="297"/>
      <c r="B21" s="324"/>
      <c r="C21" s="324"/>
      <c r="D21" s="325"/>
      <c r="E21" s="326"/>
    </row>
    <row r="22" spans="1:5" s="311" customFormat="1" ht="23.25" customHeight="1">
      <c r="A22" s="297"/>
      <c r="B22" s="324"/>
      <c r="C22" s="324"/>
      <c r="D22" s="325"/>
      <c r="E22" s="326"/>
    </row>
    <row r="23" spans="1:5" s="311" customFormat="1" ht="23.25" customHeight="1">
      <c r="A23" s="297"/>
      <c r="B23" s="324"/>
      <c r="C23" s="324"/>
      <c r="D23" s="325"/>
      <c r="E23" s="327"/>
    </row>
    <row r="24" spans="1:5" s="311" customFormat="1" ht="23.25" customHeight="1">
      <c r="A24" s="297"/>
      <c r="B24" s="324"/>
      <c r="C24" s="324"/>
      <c r="D24" s="325"/>
      <c r="E24" s="327"/>
    </row>
    <row r="25" spans="1:5" ht="23.25" customHeight="1">
      <c r="A25" s="342"/>
      <c r="B25" s="343"/>
      <c r="C25" s="343"/>
      <c r="D25" s="343"/>
      <c r="E25" s="344"/>
    </row>
    <row r="26" spans="1:5" s="331" customFormat="1" ht="23.25" customHeight="1">
      <c r="A26" s="342"/>
      <c r="B26" s="343"/>
      <c r="C26" s="343"/>
      <c r="D26" s="343"/>
      <c r="E26" s="344"/>
    </row>
    <row r="27" spans="1:5" s="331" customFormat="1" ht="23.25" customHeight="1">
      <c r="A27" s="342"/>
      <c r="B27" s="343"/>
      <c r="C27" s="343"/>
      <c r="D27" s="343"/>
      <c r="E27" s="344"/>
    </row>
    <row r="28" spans="1:5" s="323" customFormat="1" ht="25.5" customHeight="1">
      <c r="A28" s="345"/>
      <c r="B28" s="346"/>
      <c r="C28" s="346"/>
      <c r="D28" s="346"/>
      <c r="E28" s="347"/>
    </row>
    <row r="29" spans="1:5" s="323" customFormat="1">
      <c r="A29" s="334"/>
      <c r="B29" s="332"/>
      <c r="C29" s="332"/>
      <c r="D29" s="332"/>
      <c r="E29" s="333"/>
    </row>
  </sheetData>
  <mergeCells count="1">
    <mergeCell ref="A1:E1"/>
  </mergeCells>
  <pageMargins left="0.75" right="0.75" top="0.57999999999999996" bottom="1" header="0.76" footer="0.511811024"/>
  <pageSetup scale="78"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41"/>
  <sheetViews>
    <sheetView zoomScale="75" workbookViewId="0">
      <selection activeCell="I24" sqref="I24"/>
    </sheetView>
  </sheetViews>
  <sheetFormatPr baseColWidth="10" defaultColWidth="11.5" defaultRowHeight="16"/>
  <cols>
    <col min="1" max="1" width="45.33203125" style="297" customWidth="1"/>
    <col min="2" max="4" width="18.33203125" style="310" customWidth="1"/>
    <col min="5" max="5" width="16" style="302" bestFit="1" customWidth="1"/>
    <col min="6" max="16384" width="11.5" style="297"/>
  </cols>
  <sheetData>
    <row r="1" spans="1:5" ht="20.25" customHeight="1">
      <c r="A1" s="435" t="s">
        <v>226</v>
      </c>
      <c r="B1" s="435"/>
      <c r="C1" s="435"/>
      <c r="D1" s="435"/>
      <c r="E1" s="435"/>
    </row>
    <row r="2" spans="1:5" ht="20.25" customHeight="1">
      <c r="A2" s="298"/>
      <c r="B2" s="299" t="s">
        <v>3</v>
      </c>
      <c r="C2" s="298"/>
      <c r="D2" s="298"/>
      <c r="E2" s="298"/>
    </row>
    <row r="3" spans="1:5" ht="20.25" customHeight="1">
      <c r="A3" s="300"/>
      <c r="B3" s="301"/>
      <c r="C3" s="301"/>
      <c r="D3" s="301"/>
    </row>
    <row r="4" spans="1:5" s="305" customFormat="1" ht="20.25" customHeight="1">
      <c r="A4" s="300"/>
      <c r="B4" s="301"/>
      <c r="C4" s="301"/>
      <c r="D4" s="303" t="s">
        <v>4</v>
      </c>
      <c r="E4" s="304"/>
    </row>
    <row r="5" spans="1:5" ht="23.25" customHeight="1">
      <c r="A5" s="306"/>
      <c r="B5" s="166">
        <f>+SITUACIÓN!C7</f>
        <v>2019</v>
      </c>
      <c r="C5" s="167">
        <f>+SITUACIÓN!D7</f>
        <v>2018</v>
      </c>
      <c r="D5" s="308" t="s">
        <v>6</v>
      </c>
      <c r="E5" s="309" t="s">
        <v>7</v>
      </c>
    </row>
    <row r="6" spans="1:5" ht="23.25" customHeight="1"/>
    <row r="7" spans="1:5" ht="23.25" customHeight="1">
      <c r="E7" s="327"/>
    </row>
    <row r="8" spans="1:5" ht="23.25" customHeight="1">
      <c r="A8" s="311" t="s">
        <v>39</v>
      </c>
      <c r="E8" s="327"/>
    </row>
    <row r="9" spans="1:5" s="311" customFormat="1" ht="23.25" customHeight="1">
      <c r="B9" s="310"/>
      <c r="C9" s="310"/>
      <c r="D9" s="310"/>
      <c r="E9" s="327"/>
    </row>
    <row r="10" spans="1:5" s="311" customFormat="1" ht="23.25" customHeight="1">
      <c r="A10" s="297" t="s">
        <v>227</v>
      </c>
      <c r="B10" s="335">
        <v>396813</v>
      </c>
      <c r="C10" s="335">
        <v>421939</v>
      </c>
      <c r="D10" s="325">
        <f t="shared" ref="D10:D15" si="0">+B10-C10</f>
        <v>-25126</v>
      </c>
      <c r="E10" s="327">
        <f t="shared" ref="E10:E17" si="1">+D10/C10</f>
        <v>-5.9548892138437073E-2</v>
      </c>
    </row>
    <row r="11" spans="1:5" s="311" customFormat="1" ht="23.25" customHeight="1">
      <c r="A11" s="297" t="s">
        <v>228</v>
      </c>
      <c r="B11" s="335">
        <v>591240</v>
      </c>
      <c r="C11" s="335">
        <v>1093790</v>
      </c>
      <c r="D11" s="325">
        <f t="shared" si="0"/>
        <v>-502550</v>
      </c>
      <c r="E11" s="327">
        <f t="shared" si="1"/>
        <v>-0.45945748269777564</v>
      </c>
    </row>
    <row r="12" spans="1:5" s="311" customFormat="1" ht="23.25" customHeight="1">
      <c r="A12" s="297" t="s">
        <v>229</v>
      </c>
      <c r="B12" s="335">
        <v>746630</v>
      </c>
      <c r="C12" s="335">
        <v>683357</v>
      </c>
      <c r="D12" s="325">
        <f t="shared" si="0"/>
        <v>63273</v>
      </c>
      <c r="E12" s="326">
        <f t="shared" si="1"/>
        <v>9.2591427321297659E-2</v>
      </c>
    </row>
    <row r="13" spans="1:5" s="311" customFormat="1" ht="23.25" customHeight="1">
      <c r="A13" s="297" t="s">
        <v>230</v>
      </c>
      <c r="B13" s="335">
        <v>399859</v>
      </c>
      <c r="C13" s="335">
        <v>323643</v>
      </c>
      <c r="D13" s="325">
        <f t="shared" si="0"/>
        <v>76216</v>
      </c>
      <c r="E13" s="326">
        <f t="shared" si="1"/>
        <v>0.23549404745352132</v>
      </c>
    </row>
    <row r="14" spans="1:5" s="311" customFormat="1" ht="23.25" customHeight="1">
      <c r="A14" s="297" t="s">
        <v>231</v>
      </c>
      <c r="B14" s="335">
        <v>9914</v>
      </c>
      <c r="C14" s="335">
        <v>14673</v>
      </c>
      <c r="D14" s="325">
        <f t="shared" si="0"/>
        <v>-4759</v>
      </c>
      <c r="E14" s="327">
        <f t="shared" si="1"/>
        <v>-0.32433721801949156</v>
      </c>
    </row>
    <row r="15" spans="1:5" s="311" customFormat="1" ht="23.25" customHeight="1" thickBot="1">
      <c r="A15" s="297" t="s">
        <v>232</v>
      </c>
      <c r="B15" s="338">
        <v>378111</v>
      </c>
      <c r="C15" s="338">
        <v>393133</v>
      </c>
      <c r="D15" s="318">
        <f t="shared" si="0"/>
        <v>-15022</v>
      </c>
      <c r="E15" s="366">
        <f t="shared" si="1"/>
        <v>-3.8210987121406748E-2</v>
      </c>
    </row>
    <row r="16" spans="1:5" s="311" customFormat="1" ht="23.25" customHeight="1">
      <c r="A16" s="297"/>
      <c r="B16" s="348"/>
      <c r="C16" s="348"/>
      <c r="D16" s="315"/>
      <c r="E16" s="327"/>
    </row>
    <row r="17" spans="1:6" s="311" customFormat="1" ht="23.25" customHeight="1" thickBot="1">
      <c r="A17" s="340" t="s">
        <v>233</v>
      </c>
      <c r="B17" s="349">
        <f>SUM(B10:B15)</f>
        <v>2522567</v>
      </c>
      <c r="C17" s="349">
        <f>SUM(C10:C16)</f>
        <v>2930535</v>
      </c>
      <c r="D17" s="349">
        <f>SUM(D10:D15)</f>
        <v>-407968</v>
      </c>
      <c r="E17" s="367">
        <f t="shared" si="1"/>
        <v>-0.13921280585285623</v>
      </c>
    </row>
    <row r="18" spans="1:6" s="311" customFormat="1" ht="23.25" customHeight="1">
      <c r="A18" s="340"/>
      <c r="B18" s="350"/>
      <c r="C18" s="350"/>
      <c r="D18" s="350"/>
      <c r="E18" s="351"/>
    </row>
    <row r="19" spans="1:6" s="311" customFormat="1" ht="23.25" customHeight="1">
      <c r="A19" s="340"/>
      <c r="B19" s="310"/>
      <c r="C19" s="310"/>
      <c r="D19" s="310"/>
      <c r="E19" s="351"/>
    </row>
    <row r="20" spans="1:6" s="311" customFormat="1" ht="23.25" customHeight="1">
      <c r="A20" s="352"/>
      <c r="B20" s="335"/>
      <c r="C20" s="335"/>
      <c r="D20" s="315"/>
      <c r="E20" s="326"/>
      <c r="F20" s="353"/>
    </row>
    <row r="21" spans="1:6" s="311" customFormat="1" ht="23.25" customHeight="1">
      <c r="A21" s="352"/>
      <c r="B21" s="335"/>
      <c r="C21" s="335"/>
      <c r="D21" s="315"/>
      <c r="E21" s="326"/>
      <c r="F21" s="353"/>
    </row>
    <row r="22" spans="1:6" s="311" customFormat="1" ht="23.25" customHeight="1">
      <c r="A22" s="352"/>
      <c r="B22" s="335"/>
      <c r="C22" s="335"/>
      <c r="D22" s="315"/>
      <c r="E22" s="326"/>
      <c r="F22" s="353"/>
    </row>
    <row r="23" spans="1:6" s="311" customFormat="1" ht="23.25" customHeight="1">
      <c r="A23" s="352"/>
      <c r="B23" s="335"/>
      <c r="C23" s="335"/>
      <c r="D23" s="315"/>
      <c r="E23" s="327"/>
      <c r="F23" s="353"/>
    </row>
    <row r="24" spans="1:6" s="311" customFormat="1" ht="23.25" customHeight="1">
      <c r="A24" s="352"/>
      <c r="B24" s="335"/>
      <c r="C24" s="335"/>
      <c r="D24" s="315"/>
      <c r="E24" s="327"/>
      <c r="F24" s="353"/>
    </row>
    <row r="25" spans="1:6" ht="23.25" customHeight="1">
      <c r="A25" s="342"/>
      <c r="B25" s="343"/>
      <c r="C25" s="343"/>
      <c r="D25" s="343"/>
      <c r="E25" s="344"/>
      <c r="F25" s="352"/>
    </row>
    <row r="26" spans="1:6" s="331" customFormat="1" ht="23.25" customHeight="1">
      <c r="A26" s="342"/>
      <c r="B26" s="343"/>
      <c r="C26" s="343"/>
      <c r="D26" s="343"/>
      <c r="E26" s="344"/>
      <c r="F26" s="354"/>
    </row>
    <row r="27" spans="1:6" s="331" customFormat="1" ht="23.25" customHeight="1">
      <c r="A27" s="342"/>
      <c r="B27" s="343"/>
      <c r="C27" s="343"/>
      <c r="D27" s="343"/>
      <c r="E27" s="344"/>
      <c r="F27" s="354"/>
    </row>
    <row r="28" spans="1:6" s="323" customFormat="1" ht="25.5" customHeight="1">
      <c r="A28" s="345"/>
      <c r="B28" s="346"/>
      <c r="C28" s="346"/>
      <c r="D28" s="346"/>
      <c r="E28" s="347"/>
      <c r="F28" s="345"/>
    </row>
    <row r="29" spans="1:6" s="323" customFormat="1">
      <c r="A29" s="355"/>
      <c r="B29" s="346"/>
      <c r="C29" s="346"/>
      <c r="D29" s="346"/>
      <c r="E29" s="347"/>
      <c r="F29" s="345"/>
    </row>
    <row r="30" spans="1:6">
      <c r="A30" s="352"/>
      <c r="B30" s="350"/>
      <c r="C30" s="350"/>
      <c r="D30" s="350"/>
      <c r="E30" s="351"/>
      <c r="F30" s="352"/>
    </row>
    <row r="31" spans="1:6">
      <c r="A31" s="352"/>
      <c r="B31" s="350"/>
      <c r="C31" s="350"/>
      <c r="D31" s="350"/>
      <c r="E31" s="351"/>
      <c r="F31" s="352"/>
    </row>
    <row r="32" spans="1:6">
      <c r="A32" s="352"/>
      <c r="B32" s="350"/>
      <c r="C32" s="350"/>
      <c r="D32" s="350"/>
      <c r="E32" s="351"/>
      <c r="F32" s="352"/>
    </row>
    <row r="33" spans="1:6">
      <c r="A33" s="352"/>
      <c r="B33" s="350"/>
      <c r="C33" s="350"/>
      <c r="D33" s="350"/>
      <c r="E33" s="351"/>
      <c r="F33" s="352"/>
    </row>
    <row r="34" spans="1:6">
      <c r="A34" s="352"/>
      <c r="B34" s="350"/>
      <c r="C34" s="350"/>
      <c r="D34" s="350"/>
      <c r="E34" s="351"/>
      <c r="F34" s="352"/>
    </row>
    <row r="35" spans="1:6">
      <c r="A35" s="352"/>
      <c r="B35" s="350"/>
      <c r="C35" s="350"/>
      <c r="D35" s="350"/>
      <c r="E35" s="351"/>
      <c r="F35" s="352"/>
    </row>
    <row r="36" spans="1:6">
      <c r="A36" s="352"/>
      <c r="B36" s="350"/>
      <c r="C36" s="350"/>
      <c r="D36" s="350"/>
      <c r="E36" s="351"/>
      <c r="F36" s="352"/>
    </row>
    <row r="37" spans="1:6">
      <c r="A37" s="352"/>
      <c r="B37" s="350"/>
      <c r="C37" s="350"/>
      <c r="D37" s="350"/>
      <c r="E37" s="351"/>
      <c r="F37" s="352"/>
    </row>
    <row r="38" spans="1:6">
      <c r="A38" s="352"/>
      <c r="B38" s="350"/>
      <c r="C38" s="350"/>
      <c r="D38" s="350"/>
      <c r="E38" s="351"/>
      <c r="F38" s="352"/>
    </row>
    <row r="39" spans="1:6">
      <c r="A39" s="352"/>
      <c r="B39" s="350"/>
      <c r="C39" s="350"/>
      <c r="D39" s="350"/>
      <c r="E39" s="351"/>
      <c r="F39" s="352"/>
    </row>
    <row r="40" spans="1:6">
      <c r="A40" s="352"/>
      <c r="B40" s="350"/>
      <c r="C40" s="350"/>
      <c r="D40" s="350"/>
      <c r="E40" s="351"/>
      <c r="F40" s="352"/>
    </row>
    <row r="41" spans="1:6">
      <c r="A41" s="352"/>
      <c r="B41" s="350"/>
      <c r="C41" s="350"/>
      <c r="D41" s="350"/>
      <c r="E41" s="351"/>
      <c r="F41" s="352"/>
    </row>
  </sheetData>
  <mergeCells count="1">
    <mergeCell ref="A1:E1"/>
  </mergeCells>
  <pageMargins left="0.75" right="0.75" top="0.57999999999999996" bottom="1" header="0.76" footer="0.511811024"/>
  <pageSetup scale="78" orientation="portrait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32"/>
  <sheetViews>
    <sheetView zoomScale="75" workbookViewId="0">
      <selection activeCell="I13" sqref="I13"/>
    </sheetView>
  </sheetViews>
  <sheetFormatPr baseColWidth="10" defaultColWidth="11.5" defaultRowHeight="16"/>
  <cols>
    <col min="1" max="1" width="44" style="72" customWidth="1"/>
    <col min="2" max="4" width="18.33203125" style="46" customWidth="1"/>
    <col min="5" max="5" width="14.83203125" style="91" customWidth="1"/>
    <col min="6" max="16384" width="11.5" style="72"/>
  </cols>
  <sheetData>
    <row r="1" spans="1:5" ht="20.25" customHeight="1">
      <c r="A1" s="436" t="s">
        <v>206</v>
      </c>
      <c r="B1" s="436"/>
      <c r="C1" s="436"/>
      <c r="D1" s="436"/>
      <c r="E1" s="436"/>
    </row>
    <row r="2" spans="1:5" ht="20.25" customHeight="1">
      <c r="A2" s="436" t="s">
        <v>164</v>
      </c>
      <c r="B2" s="436"/>
      <c r="C2" s="436"/>
      <c r="D2" s="436"/>
      <c r="E2" s="436"/>
    </row>
    <row r="3" spans="1:5" ht="20.25" customHeight="1">
      <c r="A3" s="73"/>
      <c r="B3" s="44"/>
      <c r="C3" s="44"/>
      <c r="D3" s="44"/>
    </row>
    <row r="4" spans="1:5" ht="20.25" customHeight="1">
      <c r="A4" s="73"/>
      <c r="B4" s="44"/>
      <c r="C4" s="44"/>
      <c r="D4" s="97" t="s">
        <v>4</v>
      </c>
      <c r="E4" s="98"/>
    </row>
    <row r="5" spans="1:5" s="74" customFormat="1" ht="20.25" customHeight="1">
      <c r="A5" s="26"/>
      <c r="B5" s="195">
        <f>+RESULTADOS!C7</f>
        <v>2019</v>
      </c>
      <c r="C5" s="195">
        <f>+RESULTADOS!D7</f>
        <v>2018</v>
      </c>
      <c r="D5" s="45" t="s">
        <v>6</v>
      </c>
      <c r="E5" s="45" t="s">
        <v>49</v>
      </c>
    </row>
    <row r="6" spans="1:5" ht="23.25" customHeight="1">
      <c r="B6" s="182"/>
      <c r="C6" s="182"/>
    </row>
    <row r="7" spans="1:5" s="19" customFormat="1" ht="23.25" customHeight="1">
      <c r="A7" s="19" t="s">
        <v>50</v>
      </c>
      <c r="B7" s="183">
        <v>8001</v>
      </c>
      <c r="C7" s="183">
        <v>8001</v>
      </c>
      <c r="D7" s="201">
        <f>+B7-C7</f>
        <v>0</v>
      </c>
      <c r="E7" s="218">
        <f t="shared" ref="E7:E15" si="0">+D7/C7</f>
        <v>0</v>
      </c>
    </row>
    <row r="8" spans="1:5" s="19" customFormat="1" ht="23.25" customHeight="1">
      <c r="B8" s="183"/>
      <c r="C8" s="183"/>
      <c r="D8" s="42"/>
      <c r="E8" s="149"/>
    </row>
    <row r="9" spans="1:5" s="19" customFormat="1" ht="23.25" customHeight="1">
      <c r="B9" s="182"/>
      <c r="C9" s="182"/>
      <c r="D9" s="16"/>
      <c r="E9" s="128"/>
    </row>
    <row r="10" spans="1:5" s="75" customFormat="1" ht="23.25" customHeight="1">
      <c r="A10" s="75" t="s">
        <v>51</v>
      </c>
      <c r="B10" s="196"/>
      <c r="C10" s="196"/>
      <c r="D10" s="49"/>
      <c r="E10" s="128"/>
    </row>
    <row r="11" spans="1:5" s="19" customFormat="1" ht="23.25" customHeight="1">
      <c r="A11" s="19" t="s">
        <v>112</v>
      </c>
      <c r="B11" s="170">
        <v>7092160</v>
      </c>
      <c r="C11" s="170">
        <v>2998396</v>
      </c>
      <c r="D11" s="182">
        <f>+B11-C11</f>
        <v>4093764</v>
      </c>
      <c r="E11" s="218">
        <f t="shared" si="0"/>
        <v>1.3653179900186634</v>
      </c>
    </row>
    <row r="12" spans="1:5" s="19" customFormat="1" ht="23.25" customHeight="1">
      <c r="A12" s="19" t="s">
        <v>113</v>
      </c>
      <c r="B12" s="170">
        <v>349</v>
      </c>
      <c r="C12" s="170">
        <v>5</v>
      </c>
      <c r="D12" s="182">
        <f>+B12-C12</f>
        <v>344</v>
      </c>
      <c r="E12" s="218">
        <f t="shared" si="0"/>
        <v>68.8</v>
      </c>
    </row>
    <row r="13" spans="1:5" s="19" customFormat="1" ht="23.25" customHeight="1">
      <c r="A13" s="72" t="s">
        <v>297</v>
      </c>
      <c r="B13" s="170">
        <v>1490</v>
      </c>
      <c r="C13" s="170">
        <v>49</v>
      </c>
      <c r="D13" s="182">
        <f t="shared" ref="D13:D27" si="1">+B13-C13</f>
        <v>1441</v>
      </c>
      <c r="E13" s="218">
        <f t="shared" si="0"/>
        <v>29.408163265306122</v>
      </c>
    </row>
    <row r="14" spans="1:5" s="19" customFormat="1" ht="23.25" customHeight="1">
      <c r="A14" s="19" t="s">
        <v>114</v>
      </c>
      <c r="B14" s="170">
        <v>3453</v>
      </c>
      <c r="C14" s="170">
        <v>3453</v>
      </c>
      <c r="D14" s="182">
        <f t="shared" si="1"/>
        <v>0</v>
      </c>
      <c r="E14" s="218">
        <f t="shared" si="0"/>
        <v>0</v>
      </c>
    </row>
    <row r="15" spans="1:5" s="19" customFormat="1" ht="23.25" customHeight="1">
      <c r="A15" s="19" t="s">
        <v>115</v>
      </c>
      <c r="B15" s="170">
        <v>258496</v>
      </c>
      <c r="C15" s="170">
        <v>4965</v>
      </c>
      <c r="D15" s="182">
        <f t="shared" si="1"/>
        <v>253531</v>
      </c>
      <c r="E15" s="218">
        <f t="shared" si="0"/>
        <v>51.063645518630416</v>
      </c>
    </row>
    <row r="16" spans="1:5" s="19" customFormat="1" ht="23.25" customHeight="1">
      <c r="A16" s="19" t="s">
        <v>116</v>
      </c>
      <c r="B16" s="170">
        <v>657293</v>
      </c>
      <c r="C16" s="170">
        <v>789</v>
      </c>
      <c r="D16" s="182">
        <f t="shared" ref="D16" si="2">+B16-C16</f>
        <v>656504</v>
      </c>
      <c r="E16" s="218">
        <f t="shared" ref="E16" si="3">+D16/C16</f>
        <v>832.07097591888464</v>
      </c>
    </row>
    <row r="17" spans="1:5" s="19" customFormat="1" ht="23.25" customHeight="1">
      <c r="A17" s="72" t="s">
        <v>298</v>
      </c>
      <c r="B17" s="170">
        <v>4058</v>
      </c>
      <c r="C17" s="170">
        <v>0</v>
      </c>
      <c r="D17" s="182">
        <f t="shared" si="1"/>
        <v>4058</v>
      </c>
      <c r="E17" s="218">
        <v>1</v>
      </c>
    </row>
    <row r="18" spans="1:5" s="19" customFormat="1" ht="23.25" customHeight="1">
      <c r="A18" s="75" t="s">
        <v>52</v>
      </c>
      <c r="B18" s="170"/>
      <c r="C18" s="170"/>
      <c r="D18" s="16"/>
      <c r="E18" s="218"/>
    </row>
    <row r="19" spans="1:5" s="75" customFormat="1" ht="23.25" customHeight="1">
      <c r="A19" s="19" t="s">
        <v>104</v>
      </c>
      <c r="B19" s="170">
        <v>668152</v>
      </c>
      <c r="C19" s="170">
        <v>50942</v>
      </c>
      <c r="D19" s="182">
        <f>+B19-C19</f>
        <v>617210</v>
      </c>
      <c r="E19" s="218">
        <f t="shared" ref="E19:E27" si="4">+D19/C19</f>
        <v>12.115935770091477</v>
      </c>
    </row>
    <row r="20" spans="1:5" s="75" customFormat="1" ht="23.25" customHeight="1">
      <c r="A20" s="19" t="s">
        <v>53</v>
      </c>
      <c r="B20" s="170">
        <v>482</v>
      </c>
      <c r="C20" s="170">
        <v>482</v>
      </c>
      <c r="D20" s="182">
        <f>+B20-C20</f>
        <v>0</v>
      </c>
      <c r="E20" s="218">
        <f t="shared" si="4"/>
        <v>0</v>
      </c>
    </row>
    <row r="21" spans="1:5" s="75" customFormat="1" ht="23.25" customHeight="1">
      <c r="A21" s="19" t="s">
        <v>54</v>
      </c>
      <c r="B21" s="170">
        <v>48651</v>
      </c>
      <c r="C21" s="170">
        <v>695</v>
      </c>
      <c r="D21" s="182">
        <f t="shared" si="1"/>
        <v>47956</v>
      </c>
      <c r="E21" s="218">
        <f t="shared" si="4"/>
        <v>69.00143884892087</v>
      </c>
    </row>
    <row r="22" spans="1:5" s="75" customFormat="1" ht="23.25" customHeight="1">
      <c r="A22" s="19" t="s">
        <v>55</v>
      </c>
      <c r="B22" s="170">
        <v>29928</v>
      </c>
      <c r="C22" s="170">
        <v>765</v>
      </c>
      <c r="D22" s="182">
        <f t="shared" si="1"/>
        <v>29163</v>
      </c>
      <c r="E22" s="218">
        <f t="shared" si="4"/>
        <v>38.121568627450984</v>
      </c>
    </row>
    <row r="23" spans="1:5" s="75" customFormat="1" ht="23.25" customHeight="1">
      <c r="A23" s="19" t="s">
        <v>56</v>
      </c>
      <c r="B23" s="170">
        <v>13128</v>
      </c>
      <c r="C23" s="170">
        <v>61098</v>
      </c>
      <c r="D23" s="182">
        <f t="shared" si="1"/>
        <v>-47970</v>
      </c>
      <c r="E23" s="149">
        <f t="shared" si="4"/>
        <v>-0.78513208288323677</v>
      </c>
    </row>
    <row r="24" spans="1:5" s="75" customFormat="1" ht="23.25" customHeight="1">
      <c r="A24" s="19" t="s">
        <v>117</v>
      </c>
      <c r="B24" s="170">
        <v>1800004</v>
      </c>
      <c r="C24" s="170">
        <v>1752</v>
      </c>
      <c r="D24" s="182">
        <f>+B24-C24</f>
        <v>1798252</v>
      </c>
      <c r="E24" s="218">
        <f t="shared" si="4"/>
        <v>1026.3995433789955</v>
      </c>
    </row>
    <row r="25" spans="1:5" s="75" customFormat="1" ht="23.25" customHeight="1">
      <c r="A25" s="75" t="s">
        <v>237</v>
      </c>
      <c r="B25" s="170"/>
      <c r="C25" s="170"/>
      <c r="D25" s="182"/>
      <c r="E25" s="218"/>
    </row>
    <row r="26" spans="1:5" s="75" customFormat="1" ht="23.25" customHeight="1">
      <c r="A26" s="72" t="s">
        <v>234</v>
      </c>
      <c r="B26" s="170">
        <v>10</v>
      </c>
      <c r="C26" s="170">
        <v>10</v>
      </c>
      <c r="D26" s="182">
        <f>+B26-C26</f>
        <v>0</v>
      </c>
      <c r="E26" s="218">
        <v>0</v>
      </c>
    </row>
    <row r="27" spans="1:5" s="75" customFormat="1" ht="23.25" customHeight="1">
      <c r="A27" s="30" t="s">
        <v>57</v>
      </c>
      <c r="B27" s="234">
        <f>+B7</f>
        <v>8001</v>
      </c>
      <c r="C27" s="234">
        <f>+C7</f>
        <v>8001</v>
      </c>
      <c r="D27" s="236">
        <f t="shared" si="1"/>
        <v>0</v>
      </c>
      <c r="E27" s="400">
        <f t="shared" si="4"/>
        <v>0</v>
      </c>
    </row>
    <row r="28" spans="1:5" s="19" customFormat="1" ht="23.25" customHeight="1" thickBot="1">
      <c r="A28" s="30" t="s">
        <v>58</v>
      </c>
      <c r="B28" s="235">
        <f>SUM(B11:B26)</f>
        <v>10577654</v>
      </c>
      <c r="C28" s="235">
        <f>SUM(C11:C24)</f>
        <v>3123391</v>
      </c>
      <c r="D28" s="235">
        <f>+B28-C28</f>
        <v>7454263</v>
      </c>
      <c r="E28" s="286">
        <f>+D28/C28</f>
        <v>2.3865929689878724</v>
      </c>
    </row>
    <row r="29" spans="1:5" s="34" customFormat="1" ht="23.25" customHeight="1" thickBot="1">
      <c r="A29" s="30" t="s">
        <v>59</v>
      </c>
      <c r="B29" s="141">
        <f>SUM(B11:B27)</f>
        <v>10585655</v>
      </c>
      <c r="C29" s="141">
        <f>SUM(C11:C27)</f>
        <v>3131402</v>
      </c>
      <c r="D29" s="141">
        <f>+B29-C29</f>
        <v>7454253</v>
      </c>
      <c r="E29" s="233">
        <f>+D29/C29</f>
        <v>2.3804842048385995</v>
      </c>
    </row>
    <row r="30" spans="1:5" s="76" customFormat="1" ht="25.5" customHeight="1">
      <c r="A30" s="30"/>
      <c r="B30" s="135"/>
      <c r="C30" s="135"/>
      <c r="D30" s="47"/>
      <c r="E30" s="96"/>
    </row>
    <row r="31" spans="1:5" s="76" customFormat="1">
      <c r="A31" s="27" t="s">
        <v>301</v>
      </c>
      <c r="B31" s="151"/>
      <c r="C31" s="151"/>
      <c r="D31" s="47"/>
      <c r="E31" s="96"/>
    </row>
    <row r="32" spans="1:5">
      <c r="A32" s="30"/>
    </row>
  </sheetData>
  <mergeCells count="2">
    <mergeCell ref="A1:E1"/>
    <mergeCell ref="A2:E2"/>
  </mergeCells>
  <phoneticPr fontId="0" type="noConversion"/>
  <pageMargins left="0.75" right="0.75" top="0.57999999999999996" bottom="1" header="0.76" footer="0.511811024"/>
  <pageSetup scale="80"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28"/>
  <sheetViews>
    <sheetView zoomScale="75" workbookViewId="0">
      <selection activeCell="I15" sqref="I15"/>
    </sheetView>
  </sheetViews>
  <sheetFormatPr baseColWidth="10" defaultColWidth="11.5" defaultRowHeight="16"/>
  <cols>
    <col min="1" max="1" width="44" style="72" customWidth="1"/>
    <col min="2" max="4" width="18.33203125" style="46" customWidth="1"/>
    <col min="5" max="5" width="11.5" style="91"/>
    <col min="6" max="16384" width="11.5" style="72"/>
  </cols>
  <sheetData>
    <row r="1" spans="1:5" ht="20.25" customHeight="1">
      <c r="A1" s="436" t="s">
        <v>205</v>
      </c>
      <c r="B1" s="436"/>
      <c r="C1" s="436"/>
      <c r="D1" s="436"/>
      <c r="E1" s="436"/>
    </row>
    <row r="2" spans="1:5" ht="20.25" customHeight="1">
      <c r="A2" s="436" t="str">
        <f>+'NOTA 4'!A2:E2</f>
        <v>MILES DE COLONES</v>
      </c>
      <c r="B2" s="436"/>
      <c r="C2" s="436"/>
      <c r="D2" s="436"/>
      <c r="E2" s="436"/>
    </row>
    <row r="3" spans="1:5" ht="20.25" customHeight="1">
      <c r="A3" s="73"/>
      <c r="B3" s="44"/>
      <c r="C3" s="44"/>
      <c r="D3" s="44"/>
    </row>
    <row r="4" spans="1:5" ht="20.25" customHeight="1">
      <c r="A4" s="73"/>
      <c r="B4" s="44"/>
      <c r="C4" s="44"/>
      <c r="D4" s="97" t="s">
        <v>4</v>
      </c>
      <c r="E4" s="109"/>
    </row>
    <row r="5" spans="1:5" s="74" customFormat="1" ht="20.25" customHeight="1">
      <c r="A5" s="26"/>
      <c r="B5" s="133">
        <f>+'NOTA 4'!B5</f>
        <v>2019</v>
      </c>
      <c r="C5" s="133">
        <f>+'NOTA 4'!C5</f>
        <v>2018</v>
      </c>
      <c r="D5" s="45" t="s">
        <v>6</v>
      </c>
      <c r="E5" s="101" t="s">
        <v>7</v>
      </c>
    </row>
    <row r="6" spans="1:5" ht="23.25" customHeight="1"/>
    <row r="7" spans="1:5" s="75" customFormat="1" ht="23.25" customHeight="1">
      <c r="A7" s="75" t="s">
        <v>60</v>
      </c>
      <c r="B7" s="50"/>
      <c r="C7" s="50"/>
      <c r="D7" s="50"/>
      <c r="E7" s="95"/>
    </row>
    <row r="8" spans="1:5" s="75" customFormat="1" ht="23.25" customHeight="1">
      <c r="B8" s="50"/>
      <c r="C8" s="50"/>
      <c r="D8" s="50"/>
      <c r="E8" s="95"/>
    </row>
    <row r="9" spans="1:5" s="19" customFormat="1" ht="23.25" customHeight="1">
      <c r="A9" s="19" t="s">
        <v>62</v>
      </c>
      <c r="B9" s="183">
        <v>0</v>
      </c>
      <c r="C9" s="183">
        <v>0</v>
      </c>
      <c r="D9" s="201">
        <f>+B9-C9</f>
        <v>0</v>
      </c>
      <c r="E9" s="218">
        <v>0</v>
      </c>
    </row>
    <row r="10" spans="1:5" s="19" customFormat="1" ht="23.25" customHeight="1" thickBot="1">
      <c r="A10" s="19" t="s">
        <v>63</v>
      </c>
      <c r="B10" s="203">
        <v>0</v>
      </c>
      <c r="C10" s="203">
        <v>80000</v>
      </c>
      <c r="D10" s="224">
        <f>+B10-C10</f>
        <v>-80000</v>
      </c>
      <c r="E10" s="219">
        <f>D10/C10</f>
        <v>-1</v>
      </c>
    </row>
    <row r="11" spans="1:5" s="19" customFormat="1" ht="23.25" customHeight="1" thickBot="1">
      <c r="A11" s="27" t="s">
        <v>64</v>
      </c>
      <c r="B11" s="220">
        <f>SUM(B9:B10)</f>
        <v>0</v>
      </c>
      <c r="C11" s="220">
        <f>SUM(C9:C10)</f>
        <v>80000</v>
      </c>
      <c r="D11" s="220">
        <f>SUM(D9:D10)</f>
        <v>-80000</v>
      </c>
      <c r="E11" s="401">
        <f>D11/C11</f>
        <v>-1</v>
      </c>
    </row>
    <row r="12" spans="1:5" s="19" customFormat="1" ht="23.25" customHeight="1">
      <c r="B12" s="16"/>
      <c r="C12" s="16"/>
      <c r="D12" s="16"/>
      <c r="E12" s="94"/>
    </row>
    <row r="13" spans="1:5" s="19" customFormat="1" ht="23.25" customHeight="1">
      <c r="B13" s="16"/>
      <c r="C13" s="16"/>
      <c r="D13" s="16"/>
      <c r="E13" s="94"/>
    </row>
    <row r="14" spans="1:5" s="19" customFormat="1" ht="23.25" customHeight="1">
      <c r="A14" s="75" t="s">
        <v>65</v>
      </c>
      <c r="B14" s="16"/>
      <c r="C14" s="16"/>
      <c r="D14" s="16"/>
      <c r="E14" s="94"/>
    </row>
    <row r="15" spans="1:5" s="19" customFormat="1" ht="23.25" customHeight="1">
      <c r="A15" s="75"/>
      <c r="B15" s="16"/>
      <c r="C15" s="16"/>
      <c r="D15" s="16"/>
      <c r="E15" s="94"/>
    </row>
    <row r="16" spans="1:5" s="19" customFormat="1" ht="23.25" customHeight="1">
      <c r="A16" s="19" t="s">
        <v>109</v>
      </c>
      <c r="B16" s="183"/>
      <c r="C16" s="183">
        <v>1269400</v>
      </c>
      <c r="D16" s="182">
        <f>+B16-C16</f>
        <v>-1269400</v>
      </c>
      <c r="E16" s="149">
        <f>D16/C16</f>
        <v>-1</v>
      </c>
    </row>
    <row r="17" spans="1:5" s="19" customFormat="1" ht="23.25" customHeight="1">
      <c r="A17" s="19" t="s">
        <v>61</v>
      </c>
      <c r="B17" s="183"/>
      <c r="C17" s="183">
        <v>473000</v>
      </c>
      <c r="D17" s="182">
        <f>+B17-C17</f>
        <v>-473000</v>
      </c>
      <c r="E17" s="149">
        <f>D17/C17</f>
        <v>-1</v>
      </c>
    </row>
    <row r="18" spans="1:5" s="19" customFormat="1" ht="23.25" customHeight="1">
      <c r="A18" s="19" t="s">
        <v>66</v>
      </c>
      <c r="B18" s="181">
        <v>93500</v>
      </c>
      <c r="C18" s="181">
        <v>48102</v>
      </c>
      <c r="D18" s="201">
        <f>+B18-C18</f>
        <v>45398</v>
      </c>
      <c r="E18" s="218">
        <f>D18/C18</f>
        <v>0.94378612115920335</v>
      </c>
    </row>
    <row r="19" spans="1:5" ht="17" thickBot="1">
      <c r="A19" s="30" t="s">
        <v>67</v>
      </c>
      <c r="B19" s="220">
        <f>SUM(B16:B18)</f>
        <v>93500</v>
      </c>
      <c r="C19" s="220">
        <f>SUM(C16:C18)</f>
        <v>1790502</v>
      </c>
      <c r="D19" s="224">
        <f>SUM(D16:D18)</f>
        <v>-1697002</v>
      </c>
      <c r="E19" s="219">
        <f>D19/C19</f>
        <v>-0.94778000806477736</v>
      </c>
    </row>
    <row r="20" spans="1:5" ht="20" thickBot="1">
      <c r="A20" s="30" t="s">
        <v>140</v>
      </c>
      <c r="B20" s="141">
        <f>+B19+B11</f>
        <v>93500</v>
      </c>
      <c r="C20" s="141">
        <f>+C19+C11</f>
        <v>1870502</v>
      </c>
      <c r="D20" s="141">
        <f>+D19+D11</f>
        <v>-1777002</v>
      </c>
      <c r="E20" s="356">
        <f>D20/C20</f>
        <v>-0.95001341885761148</v>
      </c>
    </row>
    <row r="21" spans="1:5">
      <c r="A21" s="30"/>
      <c r="C21" s="144"/>
    </row>
    <row r="22" spans="1:5">
      <c r="A22" s="30"/>
      <c r="B22" s="145"/>
      <c r="C22" s="145"/>
    </row>
    <row r="23" spans="1:5">
      <c r="A23" s="76"/>
    </row>
    <row r="24" spans="1:5">
      <c r="A24" s="76"/>
    </row>
    <row r="25" spans="1:5">
      <c r="A25" s="76"/>
    </row>
    <row r="26" spans="1:5">
      <c r="A26" s="76"/>
    </row>
    <row r="27" spans="1:5">
      <c r="A27" s="72" t="s">
        <v>105</v>
      </c>
    </row>
    <row r="28" spans="1:5">
      <c r="A28" s="125"/>
    </row>
  </sheetData>
  <mergeCells count="2">
    <mergeCell ref="A1:E1"/>
    <mergeCell ref="A2:E2"/>
  </mergeCells>
  <phoneticPr fontId="0" type="noConversion"/>
  <pageMargins left="0.5" right="0.5" top="1.59" bottom="1" header="2.04" footer="0.511811024"/>
  <pageSetup scale="88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17</vt:i4>
      </vt:variant>
    </vt:vector>
  </HeadingPairs>
  <TitlesOfParts>
    <vt:vector size="39" baseType="lpstr">
      <vt:lpstr>RESULTADOS</vt:lpstr>
      <vt:lpstr>SITUACIÓN</vt:lpstr>
      <vt:lpstr>FLUJO EFECTIVO</vt:lpstr>
      <vt:lpstr>VARIACIÓN PATRIMONIAL</vt:lpstr>
      <vt:lpstr>NOTA 1 </vt:lpstr>
      <vt:lpstr>NOTA 2 </vt:lpstr>
      <vt:lpstr>NOTA 3</vt:lpstr>
      <vt:lpstr>NOTA 4</vt:lpstr>
      <vt:lpstr>NOTA 5</vt:lpstr>
      <vt:lpstr>NOTA 6</vt:lpstr>
      <vt:lpstr>NOTA 7</vt:lpstr>
      <vt:lpstr>NOTA 8</vt:lpstr>
      <vt:lpstr>NOTA 9</vt:lpstr>
      <vt:lpstr>NOTA 10</vt:lpstr>
      <vt:lpstr>NOTA 11</vt:lpstr>
      <vt:lpstr>NOTA 12</vt:lpstr>
      <vt:lpstr>NOTA 13</vt:lpstr>
      <vt:lpstr>NOTA 14</vt:lpstr>
      <vt:lpstr>NOTA 15</vt:lpstr>
      <vt:lpstr>NOTA 16</vt:lpstr>
      <vt:lpstr>RESULTADOS FONDOS</vt:lpstr>
      <vt:lpstr>SITUACION FONDOS</vt:lpstr>
      <vt:lpstr>'NOTA 1 '!Área_de_impresión</vt:lpstr>
      <vt:lpstr>'NOTA 10'!Área_de_impresión</vt:lpstr>
      <vt:lpstr>'NOTA 11'!Área_de_impresión</vt:lpstr>
      <vt:lpstr>'NOTA 12'!Área_de_impresión</vt:lpstr>
      <vt:lpstr>'NOTA 13'!Área_de_impresión</vt:lpstr>
      <vt:lpstr>'NOTA 2 '!Área_de_impresión</vt:lpstr>
      <vt:lpstr>'NOTA 3'!Área_de_impresión</vt:lpstr>
      <vt:lpstr>'NOTA 4'!Área_de_impresión</vt:lpstr>
      <vt:lpstr>'NOTA 5'!Área_de_impresión</vt:lpstr>
      <vt:lpstr>'NOTA 6'!Área_de_impresión</vt:lpstr>
      <vt:lpstr>'NOTA 7'!Área_de_impresión</vt:lpstr>
      <vt:lpstr>'NOTA 8'!Área_de_impresión</vt:lpstr>
      <vt:lpstr>'NOTA 9'!Área_de_impresión</vt:lpstr>
      <vt:lpstr>RESULTADOS!Área_de_impresión</vt:lpstr>
      <vt:lpstr>'RESULTADOS FONDOS'!Área_de_impresión</vt:lpstr>
      <vt:lpstr>SITUACIÓN!Área_de_impresión</vt:lpstr>
      <vt:lpstr>'SITUACION FONDOS'!Área_de_impresión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Geni A. Villalobos Hernández</dc:creator>
  <cp:lastModifiedBy>Microsoft Office User</cp:lastModifiedBy>
  <cp:lastPrinted>2020-01-23T19:12:15Z</cp:lastPrinted>
  <dcterms:created xsi:type="dcterms:W3CDTF">1998-05-05T23:44:11Z</dcterms:created>
  <dcterms:modified xsi:type="dcterms:W3CDTF">2020-02-05T21:28:32Z</dcterms:modified>
</cp:coreProperties>
</file>